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mc:AlternateContent xmlns:mc="http://schemas.openxmlformats.org/markup-compatibility/2006">
    <mc:Choice Requires="x15">
      <x15ac:absPath xmlns:x15ac="http://schemas.microsoft.com/office/spreadsheetml/2010/11/ac" url="X:\Sample Submission forms and guidelines\Bulk - RNA\"/>
    </mc:Choice>
  </mc:AlternateContent>
  <xr:revisionPtr revIDLastSave="0" documentId="8_{6ABFFD98-2DBE-4824-9C1D-6DD78BA992C3}" xr6:coauthVersionLast="36" xr6:coauthVersionMax="36" xr10:uidLastSave="{00000000-0000-0000-0000-000000000000}"/>
  <bookViews>
    <workbookView xWindow="0" yWindow="0" windowWidth="28800" windowHeight="13668" activeTab="3" xr2:uid="{00000000-000D-0000-FFFF-FFFF00000000}"/>
  </bookViews>
  <sheets>
    <sheet name="READ ME" sheetId="11" r:id="rId1"/>
    <sheet name="Assay Input Requirements" sheetId="14" r:id="rId2"/>
    <sheet name="Terminology" sheetId="16" r:id="rId3"/>
    <sheet name="Bulk RNA SSF" sheetId="10" r:id="rId4"/>
    <sheet name="coverage calc" sheetId="15" state="hidden" r:id="rId5"/>
    <sheet name="GenomicsList" sheetId="2" state="hidden" r:id="rId6"/>
    <sheet name="Assay min amounts" sheetId="13" state="hidden" r:id="rId7"/>
  </sheets>
  <definedNames>
    <definedName name="_xlnm._FilterDatabase" localSheetId="5" hidden="1">GenomicsList!$A$1:$L$20</definedName>
    <definedName name="apple">#REF!</definedName>
    <definedName name="banana">#REF!</definedName>
    <definedName name="ChemOptions3pr">#REF!</definedName>
    <definedName name="ChemOptions5pr">#REF!</definedName>
    <definedName name="CiteSeq3pr">#REF!</definedName>
    <definedName name="CiteSeq5pr">#REF!</definedName>
    <definedName name="HTCiteseqOptions">#REF!</definedName>
    <definedName name="New_Kits">#REF!</definedName>
    <definedName name="NextGEM">GenomicsList!#REF!</definedName>
    <definedName name="Nucseq">GenomicsList!#REF!</definedName>
    <definedName name="NucseqNextGEM">GenomicsList!#REF!</definedName>
    <definedName name="Old_Kits">#REF!</definedName>
    <definedName name="Original_GEM">GenomicsList!#REF!</definedName>
    <definedName name="_xlnm.Print_Area" localSheetId="6">'Assay min amounts'!$A$1:$F$16</definedName>
    <definedName name="Sample_Source">GenomicsList!$D$23:$D$27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0" l="1"/>
  <c r="E18" i="10"/>
  <c r="C60" i="2" l="1"/>
  <c r="C61" i="2"/>
  <c r="C62" i="2"/>
  <c r="C63" i="2"/>
  <c r="C59" i="2"/>
  <c r="C55" i="2"/>
  <c r="C56" i="2"/>
  <c r="C57" i="2"/>
  <c r="C58" i="2"/>
  <c r="C54" i="2"/>
  <c r="C50" i="2"/>
  <c r="C51" i="2"/>
  <c r="C52" i="2"/>
  <c r="C53" i="2"/>
  <c r="C49" i="2"/>
  <c r="C45" i="2"/>
  <c r="C46" i="2"/>
  <c r="C47" i="2"/>
  <c r="C48" i="2"/>
  <c r="C44" i="2"/>
  <c r="C40" i="2"/>
  <c r="C41" i="2"/>
  <c r="C42" i="2"/>
  <c r="C43" i="2"/>
  <c r="C39" i="2"/>
  <c r="C35" i="2"/>
  <c r="C36" i="2"/>
  <c r="C37" i="2"/>
  <c r="C38" i="2"/>
  <c r="C34" i="2"/>
  <c r="C30" i="2"/>
  <c r="C31" i="2"/>
  <c r="C32" i="2"/>
  <c r="C33" i="2"/>
  <c r="C29" i="2"/>
  <c r="C28" i="2"/>
  <c r="C25" i="2"/>
  <c r="C26" i="2"/>
  <c r="C27" i="2"/>
  <c r="C24" i="2"/>
  <c r="B23" i="15" l="1"/>
  <c r="B24" i="15" s="1"/>
  <c r="B9" i="15"/>
  <c r="B14" i="15" s="1"/>
  <c r="B16" i="15" s="1"/>
  <c r="B18" i="15" s="1"/>
  <c r="B19" i="15" s="1"/>
  <c r="B25" i="15" l="1"/>
  <c r="D22" i="10"/>
  <c r="B27" i="15" l="1"/>
  <c r="B26" i="15"/>
  <c r="C26" i="10"/>
  <c r="A4" i="10" s="1"/>
  <c r="D10" i="13"/>
  <c r="D9" i="13"/>
  <c r="D8" i="13"/>
  <c r="D7" i="13"/>
  <c r="D6" i="13"/>
  <c r="D5" i="13"/>
  <c r="D4" i="13"/>
  <c r="D3" i="13"/>
  <c r="D2" i="13"/>
  <c r="K37" i="10" l="1"/>
  <c r="K28" i="10"/>
  <c r="K29" i="10"/>
  <c r="K31" i="10"/>
  <c r="K33" i="10"/>
  <c r="K35" i="10"/>
  <c r="K36" i="10"/>
  <c r="K38" i="10"/>
  <c r="K30" i="10"/>
  <c r="K32" i="10"/>
  <c r="K34" i="10"/>
  <c r="G27" i="10"/>
  <c r="E27" i="10"/>
  <c r="F27" i="10"/>
  <c r="D27" i="10"/>
  <c r="C27" i="10"/>
  <c r="A3" i="10" l="1"/>
  <c r="A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Durbic, Tanja</author>
  </authors>
  <commentList>
    <comment ref="A17" authorId="0" shapeId="0" xr:uid="{00000000-0006-0000-0000-000001000000}">
      <text>
        <r>
          <rPr>
            <b/>
            <sz val="9"/>
            <color rgb="FF000000"/>
            <rFont val="Tahoma"/>
            <family val="2"/>
          </rPr>
          <t xml:space="preserve">Durbic, Tanja:
</t>
        </r>
        <r>
          <rPr>
            <b/>
            <sz val="10"/>
            <color rgb="FF000000"/>
            <rFont val="+mj-lt"/>
            <charset val="1"/>
          </rPr>
          <t xml:space="preserve">
</t>
        </r>
        <r>
          <rPr>
            <b/>
            <sz val="10"/>
            <color rgb="FF000000"/>
            <rFont val="+mj-lt"/>
            <charset val="1"/>
          </rPr>
          <t xml:space="preserve">- </t>
        </r>
        <r>
          <rPr>
            <sz val="10"/>
            <color rgb="FF000000"/>
            <rFont val="+mj-lt"/>
            <charset val="1"/>
          </rPr>
          <t xml:space="preserve">A 260/280 ratio of ~ 1.8 is generally accepted as “pure” for DNA.
</t>
        </r>
        <r>
          <rPr>
            <sz val="10"/>
            <color rgb="FF000000"/>
            <rFont val="+mj-lt"/>
            <charset val="1"/>
          </rPr>
          <t xml:space="preserve">
</t>
        </r>
        <r>
          <rPr>
            <sz val="10"/>
            <color rgb="FF000000"/>
            <rFont val="+mj-lt"/>
            <charset val="1"/>
          </rPr>
          <t xml:space="preserve">- A 260/280 ratio of ~ 2.0 is generally accepted as “pure” for RNA.
</t>
        </r>
        <r>
          <rPr>
            <sz val="10"/>
            <color rgb="FF000000"/>
            <rFont val="+mj-lt"/>
            <charset val="1"/>
          </rPr>
          <t xml:space="preserve">
</t>
        </r>
        <r>
          <rPr>
            <sz val="10"/>
            <color rgb="FF000000"/>
            <rFont val="+mj-lt"/>
            <charset val="1"/>
          </rPr>
          <t>- The 260/230 values for a “pure” nucleic acid are often higher than the respective 260/280 values and are commonly in the range of 1.8 – 2.2.</t>
        </r>
        <r>
          <rPr>
            <b/>
            <sz val="10"/>
            <color rgb="FF000000"/>
            <rFont val="+mj-lt"/>
            <charset val="1"/>
          </rPr>
          <t xml:space="preserve">
</t>
        </r>
        <r>
          <rPr>
            <sz val="10"/>
            <color rgb="FF000000"/>
            <rFont val="+mj-lt"/>
            <charset val="1"/>
          </rPr>
          <t xml:space="preserve">
</t>
        </r>
        <r>
          <rPr>
            <sz val="10"/>
            <color rgb="FF000000"/>
            <rFont val="+mj-lt"/>
            <charset val="1"/>
          </rPr>
          <t xml:space="preserve">For more information on 260/280 and 260/230 values refer to:
</t>
        </r>
        <r>
          <rPr>
            <sz val="10"/>
            <color rgb="FF000000"/>
            <rFont val="+mj-lt"/>
            <charset val="1"/>
          </rPr>
          <t xml:space="preserve">http://tinyurl.com/3s8ra2b6
</t>
        </r>
        <r>
          <rPr>
            <sz val="10"/>
            <color rgb="FF000000"/>
            <rFont val="+mj-lt"/>
            <charset val="1"/>
          </rPr>
          <t xml:space="preserve">http://tinyurl.com/yc5r3fbx
</t>
        </r>
        <r>
          <rPr>
            <sz val="10"/>
            <color rgb="FF000000"/>
            <rFont val="+mj-lt"/>
            <charset val="1"/>
          </rPr>
          <t xml:space="preserve">
</t>
        </r>
        <r>
          <rPr>
            <sz val="10"/>
            <color rgb="FF000000"/>
            <rFont val="+mj-lt"/>
            <charset val="1"/>
          </rPr>
          <t>For low inputs (&lt;10ng/uL), ND QC values are unreliable. If you encounter challenges, we recommend reaching out to us for a consultation.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Durbic, Tanja</author>
  </authors>
  <commentList>
    <comment ref="D19" authorId="0" shapeId="0" xr:uid="{00000000-0006-0000-0300-000001000000}">
      <text>
        <r>
          <rPr>
            <b/>
            <sz val="9"/>
            <color indexed="81"/>
            <rFont val="Tahoma"/>
            <family val="2"/>
          </rPr>
          <t>Durbic, Tanja:</t>
        </r>
        <r>
          <rPr>
            <sz val="9"/>
            <color indexed="81"/>
            <rFont val="Tahoma"/>
            <family val="2"/>
          </rPr>
          <t xml:space="preserve">
Refer to the 'Terminology' tab for details.</t>
        </r>
      </text>
    </comment>
  </commentList>
</comments>
</file>

<file path=xl/sharedStrings.xml><?xml version="1.0" encoding="utf-8"?>
<sst xmlns="http://schemas.openxmlformats.org/spreadsheetml/2006/main" count="417" uniqueCount="250">
  <si>
    <t>[SELECT ONE]</t>
  </si>
  <si>
    <t>Submission Date (YYYY-MM-DD):</t>
  </si>
  <si>
    <t>Submitter Contact Name:</t>
  </si>
  <si>
    <t>Submitter Contact Email:</t>
  </si>
  <si>
    <t>Principal Investigator:</t>
  </si>
  <si>
    <t>Reference Genome:</t>
  </si>
  <si>
    <t>Institute / University / Company:</t>
  </si>
  <si>
    <t>PI Approval Signature:</t>
  </si>
  <si>
    <t xml:space="preserve">Payment Source: </t>
  </si>
  <si>
    <t>Data Recipient Contact Name:</t>
  </si>
  <si>
    <t>Data Recipient Email:</t>
  </si>
  <si>
    <t>Billing Contact Name:</t>
  </si>
  <si>
    <t>UHN Cluster Space (if applicable):</t>
  </si>
  <si>
    <t>Billing Contact Email:</t>
  </si>
  <si>
    <t>No</t>
  </si>
  <si>
    <t>Sample Name
*alphanumeric, _ or - only</t>
  </si>
  <si>
    <t>Add_Lines_Here_Only</t>
  </si>
  <si>
    <t>Yes</t>
  </si>
  <si>
    <t>Princess Margaret</t>
  </si>
  <si>
    <t>UHN (e.g. TGH, Krembil, TWH)</t>
  </si>
  <si>
    <t>External Academic (e.g SickKids, UofT)</t>
  </si>
  <si>
    <t>Commercial</t>
  </si>
  <si>
    <t>Credit Card (if previously discussed with PMGC)</t>
  </si>
  <si>
    <t>5L-Seq (Biomodal)</t>
  </si>
  <si>
    <t>6L-Seq (Biomodal)</t>
  </si>
  <si>
    <t>EM-Seq (NEB)</t>
  </si>
  <si>
    <t>NEW PROJECT: Use the Latest Analysis Pipeline Version</t>
  </si>
  <si>
    <t>ON-GOING PROJECT: Use the same Analysis Pipeline version as previous submission</t>
  </si>
  <si>
    <t>PE 150 x 10 x 10</t>
  </si>
  <si>
    <t>RNA-Seq (ribo depletion)</t>
  </si>
  <si>
    <t>mRNA-Seq (polyA enrichment)</t>
  </si>
  <si>
    <t>small RNA-Seq</t>
  </si>
  <si>
    <t>Whole Genome Sequencing (WGS)</t>
  </si>
  <si>
    <t>Whole Exome Sequencing (WES)</t>
  </si>
  <si>
    <t>Send Sample Submission Form to:</t>
  </si>
  <si>
    <t>Tube Label</t>
  </si>
  <si>
    <t>PMGC Notes</t>
  </si>
  <si>
    <t>PMGC Sample #</t>
  </si>
  <si>
    <t>Does your sample buffer contain Rnase inhibitors or Dnase inhibitors? (if yes, elaborate)</t>
  </si>
  <si>
    <t>Return leftover samples?</t>
  </si>
  <si>
    <t>Cut&amp;Run</t>
  </si>
  <si>
    <t>ChIP-Seq</t>
  </si>
  <si>
    <t>Please return</t>
  </si>
  <si>
    <t>Please discard</t>
  </si>
  <si>
    <t>Sample Submission Guide (SSG)</t>
  </si>
  <si>
    <t>If you are submitting both DNA and RNA for a single project, kindly submit two distinct Sample Submission Forms (SSF) – one for RNA and one for DNA. Ensure you submit the Sample Submission Form for our review prior to the actual sample submission.</t>
  </si>
  <si>
    <t>FFPE repair + WGS</t>
  </si>
  <si>
    <t>Intact polyA enriched RNA</t>
  </si>
  <si>
    <t>Nuclei acid extraction method, if applicable:</t>
  </si>
  <si>
    <t>Sample Quantity: Tissue weight in mg</t>
  </si>
  <si>
    <t>Sample Quantity: # of cells in suspension</t>
  </si>
  <si>
    <t>Hi-ChIP</t>
  </si>
  <si>
    <t>Hi-C</t>
  </si>
  <si>
    <t>Assay</t>
  </si>
  <si>
    <t>Amount</t>
  </si>
  <si>
    <t>5–250 ng fragmented FFPE DNA</t>
  </si>
  <si>
    <t>100 ng–1 µg total RNA</t>
  </si>
  <si>
    <t>10 ng–200 ng DNA</t>
  </si>
  <si>
    <t>FFPE total RNA (DV200 &gt; 55%)</t>
  </si>
  <si>
    <t>FFPE total RNA (DV200 &lt; 55%)</t>
  </si>
  <si>
    <t>PMGC QC_1 (RIN)</t>
  </si>
  <si>
    <t>PMGC QC_2 (DV200)</t>
  </si>
  <si>
    <t>PMGC QC_3 (Qubit)</t>
  </si>
  <si>
    <t>PMGC QC_5(Total amount (ng))</t>
  </si>
  <si>
    <t>PMGC QC_4 (Volume (uL))</t>
  </si>
  <si>
    <t>[SELECT NGS ASSAY]</t>
  </si>
  <si>
    <t>Total # of samples for QC, Library Prep and Sequencing:</t>
  </si>
  <si>
    <t>Intact total RNA (RIN &gt; 8)</t>
  </si>
  <si>
    <t>Name of your project (ProjectID):</t>
  </si>
  <si>
    <t>Intact degraded total RNA (2 &lt; RIN &lt; 8)</t>
  </si>
  <si>
    <t>Sample SOURCE (i.e. cell line, liver tissue, etc):</t>
  </si>
  <si>
    <t>Sample TYPE:</t>
  </si>
  <si>
    <t>Bulk ATAC</t>
  </si>
  <si>
    <t>Protocol notes</t>
  </si>
  <si>
    <t>Literature</t>
  </si>
  <si>
    <t>https://www.nature.com/articles/nmeth.4396</t>
  </si>
  <si>
    <t>Low-C</t>
  </si>
  <si>
    <t>Omni_ATAC_protocol_CA.docx (ask Elias for access to Protocol)</t>
  </si>
  <si>
    <t>CutandRun Checklist_RS.pdf (ask Elias for access to Protocol)</t>
  </si>
  <si>
    <t>25–1000 ng total RNA</t>
  </si>
  <si>
    <t>RNA must be of high quality (RIN &gt; 9)</t>
  </si>
  <si>
    <t>100 pg–500 ng</t>
  </si>
  <si>
    <t>SureSelect XT HS2 DNA Target Enrichment System; input adjustments have to be made for FFPE samples</t>
  </si>
  <si>
    <t>The standard protocol is optimized for 10–100 ng RNA input. It accepts 1–1000 ng purified total RNA input from high-quality RNA samples (RIN ≥ 9) and accepts 10–100 ng RNA input from low-quality RNA (RIN ≥ 2) samples or FFPE (DV200 &gt; 55%) samples. Library performance can vary with lower input amounts and lesser quality RNA. For FFPE (DV200 &lt;55%) use: TruSeq RNA Library Prep Kit v2</t>
  </si>
  <si>
    <t>20 ng-80 ng post-sonication; 120-150 ng  pre-sonication for 80ng; 10ng - 50ng cfDNA</t>
  </si>
  <si>
    <t>modC_laboratory_user_guide_digital[12442]</t>
  </si>
  <si>
    <t>6L EA-library-prep-user-guide-August2023 V2.1</t>
  </si>
  <si>
    <t>NEBNext Enzymatic Methyl-seq Kit (Protocol for use with Large Size Libraries (470–520 bp))</t>
  </si>
  <si>
    <t>100 ng–1 µg total RNA. Small RNA fragments should have a 5´ phosphate and 3´ OH to ligate and must be free of 
ATP.</t>
  </si>
  <si>
    <t>NEBNext Ultra II FS DNA Library Prep Kit for Illumina. High quality DNA only. Not recommended for use with FFPE DNA.</t>
  </si>
  <si>
    <t>NEBNext FFPE DNA Repair v2 Module</t>
  </si>
  <si>
    <t>&gt;30mg tissue or min. 500K cells in cell suspension</t>
  </si>
  <si>
    <t>max. 1 mL</t>
  </si>
  <si>
    <t>DNA</t>
  </si>
  <si>
    <t>12 - 15 uL</t>
  </si>
  <si>
    <t xml:space="preserve">Resuspension/ elution/ storage sample buffer (i.e. EB, H2O, Low TE): </t>
  </si>
  <si>
    <t xml:space="preserve">Default sequencing parameters for this assay are set to: </t>
  </si>
  <si>
    <r>
      <t xml:space="preserve">11 uL; </t>
    </r>
    <r>
      <rPr>
        <sz val="12"/>
        <color theme="4"/>
        <rFont val="Calibri Light"/>
        <family val="2"/>
        <scheme val="major"/>
      </rPr>
      <t>50 uL</t>
    </r>
  </si>
  <si>
    <r>
      <t xml:space="preserve">10 ng-100 ng total RNA; </t>
    </r>
    <r>
      <rPr>
        <sz val="12"/>
        <color theme="4"/>
        <rFont val="Calibri Light"/>
        <family val="2"/>
        <scheme val="major"/>
      </rPr>
      <t>100 ng - 1 ug total RNA (TruSeq v2)</t>
    </r>
  </si>
  <si>
    <t>Input volume</t>
  </si>
  <si>
    <t>Min sample concentration (ng/uL) quantified via fluorescence method (NanoDrop not accepted)</t>
  </si>
  <si>
    <t>Required max. volume</t>
  </si>
  <si>
    <t>How to use this form:</t>
  </si>
  <si>
    <t>Please carefully review this document. By affixing your PI Approval Signature in the Submission tab, you are acknowledging that you have read and consent to the terms outlined below.</t>
  </si>
  <si>
    <t>For more information on 260/280 and 260/230 values refer to:</t>
  </si>
  <si>
    <t>http://tinyurl.com/3s8ra2b6</t>
  </si>
  <si>
    <t>http://tinyurl.com/yc5r3fbx</t>
  </si>
  <si>
    <t>&gt;30mg tissue or min. Fresh = 150K; Frozen =250K cells in cell suspension with viability of &gt; 90%.</t>
  </si>
  <si>
    <t>N/A</t>
  </si>
  <si>
    <t>min. 2 M cells</t>
  </si>
  <si>
    <t>min. 10 M cells</t>
  </si>
  <si>
    <t>Customer Sample-Specific Notes</t>
  </si>
  <si>
    <t>Genomics</t>
  </si>
  <si>
    <t>Marker(s) of Interest</t>
  </si>
  <si>
    <t>Cell Viability</t>
  </si>
  <si>
    <t>Epigenomics - Methylation</t>
  </si>
  <si>
    <t>Compatible Sample Type X NGS Assay</t>
  </si>
  <si>
    <t>Sample Volume (uL)</t>
  </si>
  <si>
    <t>Sample Quality: 260/280</t>
  </si>
  <si>
    <t>Sample Quality: 260/230</t>
  </si>
  <si>
    <t>Epigenomics - Chromatin Profiling (ChIP-Seq)</t>
  </si>
  <si>
    <t>Epigenomics - Chromatin Profiling (Hi-ChIP)</t>
  </si>
  <si>
    <t>Epigenomics - Chromatin Profiling (ATAC from Tissue)</t>
  </si>
  <si>
    <t>Epigenomics - Chromatin Profiling (ATAC from Cell Suspension)</t>
  </si>
  <si>
    <t>Epigenomics - Chromatin Profiling (CutnRun from Tissue)</t>
  </si>
  <si>
    <t>Epigenomics - Chromatin Profiling (Conformation capture from Tissue)</t>
  </si>
  <si>
    <t>Epigenomics - Chromatin Profiling (Conformation capture from Cell Suspension)</t>
  </si>
  <si>
    <t>Epigenomics - Chromatin Profiling (CutnRun from Cell Suspension)</t>
  </si>
  <si>
    <t>complementary DNA (cDNA)</t>
  </si>
  <si>
    <t>RNA-Seq from cDNA</t>
  </si>
  <si>
    <t>Pull-down/ Targeted capture RNA</t>
  </si>
  <si>
    <t xml:space="preserve"> </t>
  </si>
  <si>
    <t>Sample Concentration [ng/uL]</t>
  </si>
  <si>
    <t>SE 75 x 6</t>
  </si>
  <si>
    <t>Project-Specific Customer Comment(s)/Instructions</t>
  </si>
  <si>
    <t>Please use 'Customer Comment(s)/Instructions' sections for additional project-specific and sample-specific information. For example, if you have spiked in Rnase inhibitor into your resuspension/elution buffer, please indicate which Rnase inhibitor you used.</t>
  </si>
  <si>
    <t>Sample-Specific Customer Comments/ Instructions</t>
  </si>
  <si>
    <t>Quality metrics such as 260/280 and 260/230 ratios are useful for estimating nucleic acid purity, and can be gotten using NanoDrop. In NGS workflows, the preparation of sequencing libraries is a critical step. Pure nucleic acid samples facilitate the efficient and uniform creation of sequencing libraries, reducing the likelihood of biased or uneven representation of genomic regions in the final data. Nevertheless, Nanodrop should not be relied upon for precise quantification of nucleic acids. At PMGC, we employ fluorometric assays to quantify and normalize inputs for NGS assays.</t>
  </si>
  <si>
    <t>Nucleic acid quality:</t>
  </si>
  <si>
    <t>A 260/280 ratio of ~ 1.8 is generally accepted as “pure” for DNA.</t>
  </si>
  <si>
    <t>A 260/280 ratio of ~ 2.0 is generally accepted as “pure” for RNA.</t>
  </si>
  <si>
    <t>The 260/230 values for a “pure” nucleic acid are often higher than the respective 260/280 values and are commonly in the range of 1.8 – 2.2.</t>
  </si>
  <si>
    <t>PMGC _seq output requirement for project (M clusters):</t>
  </si>
  <si>
    <t>Coming soon: ProjectGuide_smallRNA_v1.pdf</t>
  </si>
  <si>
    <t>PMGC mass available (ng)</t>
  </si>
  <si>
    <t>Calculation of Results Using Coverage Needed</t>
  </si>
  <si>
    <t>Total output required = region size * coverage / ((1-duplicates/100) * on target/100)</t>
  </si>
  <si>
    <t>Output per unit = clusters per unit * read length</t>
  </si>
  <si>
    <t>Number of units (flow cells or lanes) = total output required / output per unit</t>
  </si>
  <si>
    <t>Number of samples = output per unit / total output required</t>
  </si>
  <si>
    <t>User Input Required</t>
  </si>
  <si>
    <t>Calculation by region type</t>
  </si>
  <si>
    <t>Whole Genome</t>
  </si>
  <si>
    <t>Region size (Mbp)</t>
  </si>
  <si>
    <t>Mbp</t>
  </si>
  <si>
    <t>v8 Exome</t>
  </si>
  <si>
    <t>% duplicates</t>
  </si>
  <si>
    <t>%</t>
  </si>
  <si>
    <t>2%-15% (DNA FFPE are typically at the high end)</t>
  </si>
  <si>
    <t>Generally, with lower inputs % duplicates goes up, % mapping rate goes down as does % usable rate.</t>
  </si>
  <si>
    <t>% mapping rate</t>
  </si>
  <si>
    <t>leave at 100% if you don't want % mapping rate factored in</t>
  </si>
  <si>
    <t>% usable rate</t>
  </si>
  <si>
    <t>leave at 100% if you don't want % usable rate factored in</t>
  </si>
  <si>
    <t>Coverage (1X)</t>
  </si>
  <si>
    <t>x</t>
  </si>
  <si>
    <t>Total output required (Mbp)</t>
  </si>
  <si>
    <t>Read length (bp)</t>
  </si>
  <si>
    <t>bp</t>
  </si>
  <si>
    <t>PE 150 = 300; PE 100 = 200</t>
  </si>
  <si>
    <t>Required # of clusters per sample (M)</t>
  </si>
  <si>
    <t>M</t>
  </si>
  <si>
    <t>Total # of samples</t>
  </si>
  <si>
    <t>Number of clusters per project (M)</t>
  </si>
  <si>
    <t>% FC</t>
  </si>
  <si>
    <t>Calculation by instrument</t>
  </si>
  <si>
    <t>Flowcell type</t>
  </si>
  <si>
    <t>NovaSeq SP 800M</t>
  </si>
  <si>
    <t>MiSeq v2 1M</t>
  </si>
  <si>
    <t>Flowcell output in # of clusters</t>
  </si>
  <si>
    <t># of clusters</t>
  </si>
  <si>
    <t>MiSeq v2 4M</t>
  </si>
  <si>
    <t>Flowcell output in Mbp ("output per unit")</t>
  </si>
  <si>
    <t>MiSeq v2 15M</t>
  </si>
  <si>
    <t>Number of samples that will fit onto the FC</t>
  </si>
  <si>
    <t># of samples</t>
  </si>
  <si>
    <t>MiSeq v3 25M</t>
  </si>
  <si>
    <t>Total # of clusters per sample</t>
  </si>
  <si>
    <t>NextSeq MO 130M</t>
  </si>
  <si>
    <t>Appropriate Instrument</t>
  </si>
  <si>
    <t>NextSeq HO 400M</t>
  </si>
  <si>
    <t>NovaSeq S1 1,600M</t>
  </si>
  <si>
    <t>NovaSeq S2 4,400M</t>
  </si>
  <si>
    <t>NovaSeq S4 10,000M</t>
  </si>
  <si>
    <t>NovaSeq X 10B 10,000M</t>
  </si>
  <si>
    <t>NovaSeq X 25B 25,000M</t>
  </si>
  <si>
    <t>Terminology</t>
  </si>
  <si>
    <t>Clusters</t>
  </si>
  <si>
    <t>= Read-pairs</t>
  </si>
  <si>
    <t>Reads</t>
  </si>
  <si>
    <t>= 2X # of Clusters</t>
  </si>
  <si>
    <t>PMGC ProjectID</t>
  </si>
  <si>
    <t>Storage Box #</t>
  </si>
  <si>
    <t>Storage Feezer</t>
  </si>
  <si>
    <t>julissa.tsao@uhn.ca</t>
  </si>
  <si>
    <t>Please fill in all mandatory fields (highlighted in blue)</t>
  </si>
  <si>
    <t>Additional Notes (e.g., project description, sample quality, batching preferences, sample priority, etc)</t>
  </si>
  <si>
    <t>PMGC BulkRNA Sample Guidelines</t>
  </si>
  <si>
    <t>Need technical assistance with this form? Email: tanja.durbic@uhn.ca</t>
  </si>
  <si>
    <t>PMGC does not offer the Sample TYPE and NGS ASSAY combination you have selected as a service.</t>
  </si>
  <si>
    <t>Select a compatible Sample TYPE and NGS ASSAY combination above before proceeding.</t>
  </si>
  <si>
    <t>Contact julissa.tsao@uhn.ca regarding sample type and assay compatibility questions.</t>
  </si>
  <si>
    <t>Bulk RNA Sample Submission Form (SSF)</t>
  </si>
  <si>
    <t>Calculator made by Tanja Durbic - for use by PMGC - USE AT OWN RISK</t>
  </si>
  <si>
    <t xml:space="preserve">Depth of coverage, also known as sequencing depth or read depth, refers to the average number of reads that align to a specific nucleotide in the reference genome. (eg. default target # of clusters per RNA (ribo-) sample is 40 M or (80 M paired reads)). </t>
  </si>
  <si>
    <t>Fold coverage is a measure of how many times the entire genome has been sequenced. (eg. default deep coverage of whole human genome is 30X; shallow coverage 1X to 10X).</t>
  </si>
  <si>
    <t xml:space="preserve">On an Illumina sequencer, a cluster is the basic clustering unit on a flow cell, consisting of thousands of copies of the same DNA fragment (=monoclonal cluster) for parallel sequencing. </t>
  </si>
  <si>
    <t>1 cluster = 2 paired-reads</t>
  </si>
  <si>
    <t>For example, when we say that an assay requires 20M clusters, we mean that a sample will get 20M clusters or 40M paired-reads.</t>
  </si>
  <si>
    <t>Pair-wise alignment enhances mapping rates by aligning two "paired-reads" obtained from sequencing both ends (P5 and P7) of a single DNA fragment within a cluster to a reference genome. This process boosts alignment sensitivity and specificity, contributing to improved accuracy in mapping.</t>
  </si>
  <si>
    <t>RNA-Seq (ribo-) = 40 M (40M-80M)</t>
  </si>
  <si>
    <t>mRNA-Seq (polyA+) = 40 M (40M-200M)</t>
  </si>
  <si>
    <t>small RNA-Seq = 1-5 M</t>
  </si>
  <si>
    <t>In an effort to streamline the sequencing process and expedite sequencing timelines, PMGC has recently implemented default sequencing parameters. If you wish to sequence outside of the default parameters, please leave us a note in the Customer Comments/Instructions section.</t>
  </si>
  <si>
    <t>Refer to the 'Assay Input Requirements' tab for maximum volumes and concentrations applicable to the chosen assay. Failure to comply with submission requirements may result in sample-assay incompatibility issues.</t>
  </si>
  <si>
    <t>If you are uncertain about the quality of the nucleic acid, please provide your best guess.</t>
  </si>
  <si>
    <t>Acceptable buffers are molecular biology-grade H2O and EB. Most NGS assays are NOT compatible with high concentrations of EDTA. TE contains EDTA.
Few assays tolerate Low TE (0.1X).
If you are submitting RNA, it is acceptable to spike in RNase inhibitor into elution/resuspension buffer.</t>
  </si>
  <si>
    <t>PMGC Comments</t>
  </si>
  <si>
    <t>Default depth of coverage per assay type:
RNA-Seq (ribo-) = 40 M (40M-80M)
mRNA-Seq (polyA+) = 40 M (40M-200M)
small RNA-Seq = 1-5 M</t>
  </si>
  <si>
    <t>1 cluster is sequenced from both ends (P5 and P7) resulting in 2 "paired-reads". 
1 cluster = 2 paired-reads
For example, when we say that an assay requires 20M clusters, we mean that a sample will get 20M clusters or 40M paired-reads.
"read" is a term that is both outdated and uninformative.
Pair-wise alignment enhances mapping rates by aligning two "paired-reads" obtained from sequencing both ends (P5 and P7) of a single DNA fragment within a cluster to a reference genome. This process boosts alignment sensitivity and specificity, contributing to improved accuracy in mapping.</t>
  </si>
  <si>
    <t>"read" is a term that is both outdated and uninformative.</t>
  </si>
  <si>
    <t>Depth of coverage</t>
  </si>
  <si>
    <t>Fold coverage</t>
  </si>
  <si>
    <t>Cluster</t>
  </si>
  <si>
    <t>Read</t>
  </si>
  <si>
    <t>Pair-wise alignment</t>
  </si>
  <si>
    <t>Default depth of coverage per assay type (range):</t>
  </si>
  <si>
    <t>Depth of coverage per sample:</t>
  </si>
  <si>
    <r>
      <t xml:space="preserve">ORGANISM (i.e. human, mouse, </t>
    </r>
    <r>
      <rPr>
        <b/>
        <i/>
        <sz val="12"/>
        <color rgb="FF000000"/>
        <rFont val="Calibri Light"/>
        <family val="2"/>
        <scheme val="major"/>
      </rPr>
      <t>S.cerevisiae</t>
    </r>
    <r>
      <rPr>
        <b/>
        <sz val="12"/>
        <color rgb="FF000000"/>
        <rFont val="Calibri Light"/>
        <family val="2"/>
        <scheme val="major"/>
      </rPr>
      <t>):</t>
    </r>
  </si>
  <si>
    <r>
      <t xml:space="preserve">Please select </t>
    </r>
    <r>
      <rPr>
        <b/>
        <sz val="12"/>
        <color rgb="FFFF6600"/>
        <rFont val="Calibri Light"/>
        <family val="2"/>
        <scheme val="major"/>
      </rPr>
      <t>NGS ASSAY:</t>
    </r>
  </si>
  <si>
    <r>
      <t xml:space="preserve">13 uL; </t>
    </r>
    <r>
      <rPr>
        <sz val="12"/>
        <color theme="4"/>
        <rFont val="Calibri Light"/>
        <family val="2"/>
        <scheme val="major"/>
      </rPr>
      <t>52 uL if submitting FFPE RNA (DV &lt;55%)</t>
    </r>
  </si>
  <si>
    <r>
      <t xml:space="preserve">Kindly complete this form if you intend to submit samples for bulk genomic and bulk epigenomic libraries at the PMGC. </t>
    </r>
    <r>
      <rPr>
        <b/>
        <i/>
        <sz val="12"/>
        <color rgb="FF000000"/>
        <rFont val="Calibri Light"/>
        <family val="2"/>
        <scheme val="major"/>
      </rPr>
      <t>See table below for a complete list of assays that this form covers.</t>
    </r>
  </si>
  <si>
    <r>
      <t xml:space="preserve">The Sample Submission Guide (SSG) encompasses crucial details regarding Sample Submission Requirements, Assay and Read Depth Recommendations, as well as Input amounts, volumes, and sample quality guidelines. It is strongly advised that you thoroughly review the Guide corresponding to the assay needed for your project. </t>
    </r>
    <r>
      <rPr>
        <b/>
        <sz val="12"/>
        <color rgb="FF000000"/>
        <rFont val="Calibri Light"/>
        <family val="2"/>
        <scheme val="major"/>
      </rPr>
      <t xml:space="preserve">Neglecting to adhere to the submission guidelines may lead to issues of sample-assay incompatibility. </t>
    </r>
    <r>
      <rPr>
        <sz val="12"/>
        <color rgb="FF000000"/>
        <rFont val="Calibri Light"/>
        <family val="2"/>
        <scheme val="major"/>
      </rPr>
      <t>We urge you to read the Sample Submission Guide (SSG) before initiating work on your project.</t>
    </r>
  </si>
  <si>
    <r>
      <t xml:space="preserve">Please use the </t>
    </r>
    <r>
      <rPr>
        <b/>
        <sz val="12"/>
        <color rgb="FF000000"/>
        <rFont val="Calibri Light"/>
        <family val="2"/>
        <scheme val="major"/>
      </rPr>
      <t xml:space="preserve">Bulk Epi/Genomics Submission Form </t>
    </r>
    <r>
      <rPr>
        <sz val="12"/>
        <color rgb="FF000000"/>
        <rFont val="Calibri Light"/>
        <family val="2"/>
        <scheme val="major"/>
      </rPr>
      <t>for the following assays:</t>
    </r>
  </si>
  <si>
    <r>
      <t>We use Sample Submission Forms (SSFs) to track your samples through our various pipelines. If samples are submitted without a SSF or with an incomplete or inaccurate form,</t>
    </r>
    <r>
      <rPr>
        <b/>
        <sz val="12"/>
        <rFont val="Calibri Light"/>
        <family val="2"/>
        <scheme val="major"/>
      </rPr>
      <t xml:space="preserve"> your project will be temporarily placed on hold.</t>
    </r>
    <r>
      <rPr>
        <sz val="12"/>
        <color rgb="FF000000"/>
        <rFont val="Calibri Light"/>
        <family val="2"/>
        <scheme val="major"/>
      </rPr>
      <t xml:space="preserve"> Processing will not commence until we receive a properly completed form.</t>
    </r>
  </si>
  <si>
    <r>
      <t xml:space="preserve">The standard service processing times typically span 4-6 weeks, a duration affected by variables such as the assay type, sequencing requirements, the quality and quantity of submitted samples, the availability of reagents through our vendors, and seasonal fluctuations in submission volumes. </t>
    </r>
    <r>
      <rPr>
        <b/>
        <sz val="12"/>
        <rFont val="Calibri Light"/>
        <family val="2"/>
        <scheme val="major"/>
      </rPr>
      <t>Processing times may deviate from the typical span</t>
    </r>
    <r>
      <rPr>
        <sz val="12"/>
        <rFont val="Calibri Light"/>
        <family val="2"/>
        <scheme val="major"/>
      </rPr>
      <t>, either shorter or longer</t>
    </r>
    <r>
      <rPr>
        <b/>
        <sz val="12"/>
        <rFont val="Calibri Light"/>
        <family val="2"/>
        <scheme val="major"/>
      </rPr>
      <t>.</t>
    </r>
    <r>
      <rPr>
        <sz val="12"/>
        <color rgb="FFFF0000"/>
        <rFont val="Calibri Light"/>
        <family val="2"/>
        <scheme val="major"/>
      </rPr>
      <t xml:space="preserve"> </t>
    </r>
    <r>
      <rPr>
        <sz val="12"/>
        <rFont val="Calibri Light"/>
        <family val="2"/>
        <scheme val="major"/>
      </rPr>
      <t>We w</t>
    </r>
    <r>
      <rPr>
        <sz val="12"/>
        <color rgb="FF000000"/>
        <rFont val="Calibri Light"/>
        <family val="2"/>
        <scheme val="major"/>
      </rPr>
      <t>ill make every effort to notify you in advance of any expected variations in processing times.</t>
    </r>
  </si>
  <si>
    <r>
      <t xml:space="preserve">Kindly perform basic quality controls (QC) on your samples before submission (i.e. Nanodrop). If the 260/280 and 260/230 values fall outside the recommended range for the specific nucleic acid type you are handling, we recommend cleaning up your samples before submitting them. </t>
    </r>
    <r>
      <rPr>
        <b/>
        <sz val="12"/>
        <rFont val="Calibri Light"/>
        <family val="2"/>
        <scheme val="major"/>
      </rPr>
      <t>We do not guarantee library preparation performace for samples of poor quality (samples contaminated during extaction), where the sample amount is outside the recommended assay range, FFPE samples, and samples that have been eluted in an incompatible elution buffer (incompatible elution buffer are those that contain EDTA).</t>
    </r>
    <r>
      <rPr>
        <sz val="12"/>
        <color rgb="FF000000"/>
        <rFont val="Calibri Light"/>
        <family val="2"/>
        <scheme val="major"/>
      </rPr>
      <t xml:space="preserve">  If sample QC results are outside the recommended assay range at the library preparation stage, you will be responsible for the costs associated with unsuccessful library preparations.</t>
    </r>
  </si>
  <si>
    <r>
      <t xml:space="preserve">Cancellation Policy for Projects: </t>
    </r>
    <r>
      <rPr>
        <sz val="12"/>
        <color rgb="FF000000"/>
        <rFont val="Calibri Light"/>
        <family val="2"/>
        <scheme val="major"/>
      </rPr>
      <t>We operate on a just-in-time reagent procurement system, meaning we order necessary reagents from vendors upon sample receipt. If you choose to cancel the project post-sample submission and after we've procured the assay chemistry, you may be liable for covering the related costs. This chargeback is particularly applicable to specialized assays such as small RNA-Seq and epigenomics assays.</t>
    </r>
  </si>
  <si>
    <t>v231221TD</t>
  </si>
  <si>
    <t>Version 1.0 (Rev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</si>
</sst>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mmdd;@"/>
    <numFmt numFmtId="166" formatCode="_(* #,##0.0_);_(* \(#,##0.0\);_(* &quot;-&quot;??_);_(@_)"/>
    <numFmt numFmtId="167" formatCode="_(* #,##0_);_(* \(#,##0\);_(* &quot;-&quot;??_);_(@_)"/>
  </numFmts>
  <fonts count="42">
    <font>
      <sz val="10"/>
      <color rgb="FF000000"/>
      <name val="Arial"/>
    </font>
    <font>
      <sz val="11"/>
      <color theme="1"/>
      <name val="Calibri"/>
      <family val="2"/>
      <scheme val="minor"/>
    </font>
    <font>
      <sz val="12"/>
      <color rgb="FF000000"/>
      <name val="Calibri Light"/>
      <family val="2"/>
      <scheme val="major"/>
    </font>
    <font>
      <b/>
      <sz val="12"/>
      <color rgb="FF000000"/>
      <name val="Calibri Light"/>
      <family val="2"/>
      <scheme val="major"/>
    </font>
    <font>
      <sz val="12"/>
      <name val="Calibri Light"/>
      <family val="2"/>
      <scheme val="major"/>
    </font>
    <font>
      <u/>
      <sz val="10"/>
      <color theme="10"/>
      <name val="Arial"/>
      <family val="2"/>
    </font>
    <font>
      <b/>
      <sz val="9"/>
      <color rgb="FF000000"/>
      <name val="Tahoma"/>
      <family val="2"/>
    </font>
    <font>
      <b/>
      <sz val="10"/>
      <color rgb="FF000000"/>
      <name val="+mj-lt"/>
      <charset val="1"/>
    </font>
    <font>
      <sz val="10"/>
      <color rgb="FF000000"/>
      <name val="+mj-lt"/>
      <charset val="1"/>
    </font>
    <font>
      <sz val="12"/>
      <color theme="2" tint="-9.9978637043366805E-2"/>
      <name val="Calibri Light"/>
      <family val="2"/>
      <scheme val="major"/>
    </font>
    <font>
      <sz val="10"/>
      <color rgb="FF000000"/>
      <name val="Arial"/>
      <family val="2"/>
    </font>
    <font>
      <u/>
      <sz val="12"/>
      <color theme="10"/>
      <name val="Calibri Light"/>
      <family val="2"/>
      <scheme val="major"/>
    </font>
    <font>
      <sz val="12"/>
      <color theme="4"/>
      <name val="Calibri Light"/>
      <family val="2"/>
      <scheme val="major"/>
    </font>
    <font>
      <sz val="8"/>
      <name val="Arial"/>
      <family val="2"/>
    </font>
    <font>
      <b/>
      <sz val="11"/>
      <color theme="1"/>
      <name val="Courier New"/>
      <family val="3"/>
    </font>
    <font>
      <sz val="11"/>
      <color theme="1"/>
      <name val="Courier New"/>
      <family val="3"/>
    </font>
    <font>
      <sz val="11"/>
      <color rgb="FF333333"/>
      <name val="Courier New"/>
      <family val="3"/>
    </font>
    <font>
      <sz val="11"/>
      <color rgb="FFFFFFFF"/>
      <name val="Courier New"/>
      <family val="3"/>
    </font>
    <font>
      <sz val="11"/>
      <name val="Courier New"/>
      <family val="3"/>
    </font>
    <font>
      <sz val="9"/>
      <color rgb="FFFF0000"/>
      <name val="Courier New"/>
      <family val="3"/>
    </font>
    <font>
      <sz val="11"/>
      <color rgb="FF000000"/>
      <name val="Courier New"/>
      <family val="3"/>
    </font>
    <font>
      <sz val="11"/>
      <color rgb="FF000000"/>
      <name val="Calibri Light"/>
      <family val="2"/>
      <scheme val="major"/>
    </font>
    <font>
      <u/>
      <sz val="11"/>
      <color theme="10"/>
      <name val="Calibri Light"/>
      <family val="2"/>
      <scheme val="major"/>
    </font>
    <font>
      <sz val="10"/>
      <color rgb="FF000000"/>
      <name val="Calibri Light"/>
      <family val="2"/>
      <scheme val="major"/>
    </font>
    <font>
      <sz val="9"/>
      <color indexed="81"/>
      <name val="Tahoma"/>
      <family val="2"/>
    </font>
    <font>
      <b/>
      <sz val="9"/>
      <color indexed="81"/>
      <name val="Tahoma"/>
      <family val="2"/>
    </font>
    <font>
      <sz val="72"/>
      <color theme="0"/>
      <name val="Calibri Light"/>
      <family val="2"/>
      <scheme val="major"/>
    </font>
    <font>
      <sz val="36"/>
      <color theme="0"/>
      <name val="Calibri Light"/>
      <family val="2"/>
      <scheme val="major"/>
    </font>
    <font>
      <sz val="12"/>
      <color theme="1"/>
      <name val="Calibri Light"/>
      <family val="2"/>
      <scheme val="major"/>
    </font>
    <font>
      <sz val="14"/>
      <color theme="0"/>
      <name val="Calibri Light"/>
      <family val="2"/>
      <scheme val="major"/>
    </font>
    <font>
      <b/>
      <sz val="16"/>
      <name val="Calibri Light"/>
      <family val="2"/>
      <scheme val="major"/>
    </font>
    <font>
      <b/>
      <sz val="12"/>
      <color theme="1"/>
      <name val="Calibri Light"/>
      <family val="2"/>
      <scheme val="major"/>
    </font>
    <font>
      <b/>
      <i/>
      <sz val="12"/>
      <color rgb="FF000000"/>
      <name val="Calibri Light"/>
      <family val="2"/>
      <scheme val="major"/>
    </font>
    <font>
      <b/>
      <sz val="12"/>
      <color rgb="FFFF6600"/>
      <name val="Calibri Light"/>
      <family val="2"/>
      <scheme val="major"/>
    </font>
    <font>
      <b/>
      <sz val="12"/>
      <name val="Calibri Light"/>
      <family val="2"/>
      <scheme val="major"/>
    </font>
    <font>
      <b/>
      <sz val="12"/>
      <color theme="2" tint="-0.249977111117893"/>
      <name val="Calibri Light"/>
      <family val="2"/>
      <scheme val="major"/>
    </font>
    <font>
      <sz val="12"/>
      <color theme="2" tint="-0.249977111117893"/>
      <name val="Calibri Light"/>
      <family val="2"/>
      <scheme val="major"/>
    </font>
    <font>
      <sz val="12"/>
      <color theme="0"/>
      <name val="Calibri Light"/>
      <family val="2"/>
      <scheme val="major"/>
    </font>
    <font>
      <b/>
      <sz val="14"/>
      <name val="Calibri Light"/>
      <family val="2"/>
      <scheme val="major"/>
    </font>
    <font>
      <u/>
      <sz val="12"/>
      <color theme="8"/>
      <name val="Calibri Light"/>
      <family val="2"/>
      <scheme val="major"/>
    </font>
    <font>
      <b/>
      <sz val="12"/>
      <color rgb="FFFF0000"/>
      <name val="Calibri Light"/>
      <family val="2"/>
      <scheme val="major"/>
    </font>
    <font>
      <sz val="12"/>
      <color rgb="FFFF0000"/>
      <name val="Calibri Light"/>
      <family val="2"/>
      <scheme val="major"/>
    </font>
  </fonts>
  <fills count="13">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rgb="FFFFFF00"/>
      </patternFill>
    </fill>
    <fill>
      <patternFill patternType="solid">
        <fgColor theme="9" tint="0.79998168889431442"/>
        <bgColor indexed="64"/>
      </patternFill>
    </fill>
    <fill>
      <patternFill patternType="solid">
        <fgColor theme="7"/>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DEDED"/>
        <bgColor indexed="64"/>
      </patternFill>
    </fill>
    <fill>
      <patternFill patternType="solid">
        <fgColor rgb="FF0D1F31"/>
        <bgColor indexed="64"/>
      </patternFill>
    </fill>
    <fill>
      <patternFill patternType="solid">
        <fgColor theme="4" tint="0.79998168889431442"/>
        <bgColor indexed="64"/>
      </patternFill>
    </fill>
    <fill>
      <patternFill patternType="solid">
        <fgColor theme="4" tint="0.79998168889431442"/>
        <bgColor rgb="FFFFFF00"/>
      </patternFill>
    </fill>
  </fills>
  <borders count="13">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theme="1"/>
      </left>
      <right style="thin">
        <color theme="2" tint="-0.249977111117893"/>
      </right>
      <top style="medium">
        <color theme="1"/>
      </top>
      <bottom style="medium">
        <color theme="1"/>
      </bottom>
      <diagonal/>
    </border>
    <border>
      <left style="thin">
        <color theme="2" tint="-0.249977111117893"/>
      </left>
      <right style="thin">
        <color theme="2" tint="-0.249977111117893"/>
      </right>
      <top style="medium">
        <color theme="1"/>
      </top>
      <bottom style="medium">
        <color theme="1"/>
      </bottom>
      <diagonal/>
    </border>
    <border>
      <left style="thin">
        <color theme="2" tint="-0.249977111117893"/>
      </left>
      <right style="medium">
        <color theme="1"/>
      </right>
      <top style="medium">
        <color theme="1"/>
      </top>
      <bottom style="medium">
        <color theme="1"/>
      </bottom>
      <diagonal/>
    </border>
    <border>
      <left style="thin">
        <color theme="6"/>
      </left>
      <right/>
      <top/>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2" tint="-0.249977111117893"/>
      </top>
      <bottom/>
      <diagonal/>
    </border>
    <border>
      <left/>
      <right/>
      <top/>
      <bottom style="thin">
        <color theme="2" tint="-0.249977111117893"/>
      </bottom>
      <diagonal/>
    </border>
  </borders>
  <cellStyleXfs count="5">
    <xf numFmtId="0" fontId="0" fillId="0" borderId="0"/>
    <xf numFmtId="0" fontId="5" fillId="0" borderId="0" applyNumberFormat="0" applyFill="0" applyBorder="0" applyAlignment="0" applyProtection="0"/>
    <xf numFmtId="164" fontId="10" fillId="0" borderId="0" applyFont="0" applyFill="0" applyBorder="0" applyAlignment="0" applyProtection="0"/>
    <xf numFmtId="0" fontId="1" fillId="0" borderId="0"/>
    <xf numFmtId="164" fontId="1" fillId="0" borderId="0" applyFont="0" applyFill="0" applyBorder="0" applyAlignment="0" applyProtection="0"/>
  </cellStyleXfs>
  <cellXfs count="134">
    <xf numFmtId="0" fontId="0" fillId="0" borderId="0" xfId="0"/>
    <xf numFmtId="0" fontId="2" fillId="2" borderId="0" xfId="0" applyFont="1" applyFill="1" applyAlignment="1">
      <alignment vertical="center"/>
    </xf>
    <xf numFmtId="0" fontId="2" fillId="0" borderId="0" xfId="0" applyFont="1"/>
    <xf numFmtId="165" fontId="2" fillId="0" borderId="0" xfId="0" quotePrefix="1" applyNumberFormat="1" applyFont="1"/>
    <xf numFmtId="2" fontId="2" fillId="0" borderId="0" xfId="0" applyNumberFormat="1" applyFont="1"/>
    <xf numFmtId="0" fontId="2" fillId="2" borderId="1" xfId="0" applyFont="1" applyFill="1" applyBorder="1" applyAlignment="1">
      <alignment horizontal="center" vertical="center"/>
    </xf>
    <xf numFmtId="0" fontId="9" fillId="2" borderId="1"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right" vertical="center"/>
    </xf>
    <xf numFmtId="0" fontId="11" fillId="2" borderId="1" xfId="1" applyFont="1" applyFill="1" applyBorder="1" applyAlignment="1">
      <alignment vertical="center"/>
    </xf>
    <xf numFmtId="0" fontId="2" fillId="0" borderId="1" xfId="0" applyFont="1" applyBorder="1" applyAlignment="1">
      <alignment vertical="top" wrapText="1"/>
    </xf>
    <xf numFmtId="0" fontId="2" fillId="2" borderId="0" xfId="0" applyFont="1" applyFill="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0" xfId="0" applyFont="1" applyFill="1" applyAlignment="1">
      <alignment vertical="center" wrapText="1"/>
    </xf>
    <xf numFmtId="0" fontId="2" fillId="0" borderId="1" xfId="0" applyFont="1" applyBorder="1" applyAlignment="1">
      <alignment wrapText="1"/>
    </xf>
    <xf numFmtId="0" fontId="9" fillId="2" borderId="1" xfId="0" applyFont="1" applyFill="1" applyBorder="1" applyAlignment="1">
      <alignment horizontal="right" vertical="center" wrapText="1"/>
    </xf>
    <xf numFmtId="0" fontId="9" fillId="0" borderId="1" xfId="0" applyFont="1" applyBorder="1" applyAlignment="1">
      <alignment wrapText="1"/>
    </xf>
    <xf numFmtId="0" fontId="9" fillId="2" borderId="1" xfId="0" applyFont="1" applyFill="1" applyBorder="1" applyAlignment="1">
      <alignment horizontal="right" vertical="center"/>
    </xf>
    <xf numFmtId="0" fontId="9" fillId="2" borderId="1" xfId="0" applyFont="1" applyFill="1" applyBorder="1" applyAlignment="1">
      <alignment vertical="center" wrapText="1"/>
    </xf>
    <xf numFmtId="166" fontId="2" fillId="2" borderId="1" xfId="2" applyNumberFormat="1" applyFont="1" applyFill="1" applyBorder="1" applyAlignment="1">
      <alignment horizontal="right" vertical="center" wrapText="1"/>
    </xf>
    <xf numFmtId="0" fontId="3" fillId="0" borderId="0" xfId="0" applyFont="1"/>
    <xf numFmtId="0" fontId="4" fillId="0" borderId="0" xfId="0" applyFont="1"/>
    <xf numFmtId="0" fontId="2" fillId="5" borderId="0" xfId="0" applyFont="1" applyFill="1"/>
    <xf numFmtId="0" fontId="15" fillId="0" borderId="0" xfId="3" applyFont="1"/>
    <xf numFmtId="0" fontId="16" fillId="0" borderId="0" xfId="3" applyFont="1"/>
    <xf numFmtId="0" fontId="17" fillId="7" borderId="0" xfId="3" applyFont="1" applyFill="1"/>
    <xf numFmtId="0" fontId="14" fillId="3" borderId="0" xfId="3" applyFont="1" applyFill="1"/>
    <xf numFmtId="167" fontId="15" fillId="0" borderId="0" xfId="3" applyNumberFormat="1" applyFont="1"/>
    <xf numFmtId="0" fontId="18" fillId="8" borderId="0" xfId="3" applyFont="1" applyFill="1"/>
    <xf numFmtId="9" fontId="18" fillId="8" borderId="0" xfId="3" applyNumberFormat="1" applyFont="1" applyFill="1"/>
    <xf numFmtId="167" fontId="15" fillId="0" borderId="0" xfId="4" applyNumberFormat="1" applyFont="1"/>
    <xf numFmtId="9" fontId="15" fillId="0" borderId="0" xfId="3" applyNumberFormat="1" applyFont="1"/>
    <xf numFmtId="0" fontId="20" fillId="0" borderId="0" xfId="3" applyFont="1"/>
    <xf numFmtId="0" fontId="14" fillId="9" borderId="0" xfId="3" applyFont="1" applyFill="1"/>
    <xf numFmtId="167" fontId="20" fillId="0" borderId="0" xfId="3" applyNumberFormat="1" applyFont="1" applyAlignment="1">
      <alignment horizontal="right"/>
    </xf>
    <xf numFmtId="167" fontId="18" fillId="0" borderId="0" xfId="3" applyNumberFormat="1" applyFont="1"/>
    <xf numFmtId="3" fontId="18" fillId="0" borderId="0" xfId="3" applyNumberFormat="1" applyFont="1"/>
    <xf numFmtId="1" fontId="18" fillId="0" borderId="0" xfId="3" applyNumberFormat="1" applyFont="1" applyAlignment="1">
      <alignment horizontal="right"/>
    </xf>
    <xf numFmtId="0" fontId="18" fillId="0" borderId="0" xfId="3" applyFont="1" applyAlignment="1">
      <alignment horizontal="right"/>
    </xf>
    <xf numFmtId="167" fontId="20" fillId="0" borderId="0" xfId="4" applyNumberFormat="1" applyFont="1"/>
    <xf numFmtId="0" fontId="15" fillId="0" borderId="0" xfId="3" quotePrefix="1" applyFont="1"/>
    <xf numFmtId="0" fontId="5" fillId="0" borderId="0" xfId="1"/>
    <xf numFmtId="0" fontId="21" fillId="0" borderId="0" xfId="0" applyFont="1"/>
    <xf numFmtId="0" fontId="22" fillId="0" borderId="0" xfId="1" applyFont="1"/>
    <xf numFmtId="0" fontId="23" fillId="0" borderId="0" xfId="0" applyFont="1" applyAlignment="1">
      <alignment vertical="center"/>
    </xf>
    <xf numFmtId="0" fontId="23" fillId="0" borderId="10" xfId="0" applyFont="1" applyBorder="1" applyAlignment="1">
      <alignment vertical="center"/>
    </xf>
    <xf numFmtId="0" fontId="23" fillId="0" borderId="0" xfId="0" applyFont="1" applyAlignment="1">
      <alignment vertical="center" wrapText="1"/>
    </xf>
    <xf numFmtId="0" fontId="23" fillId="0" borderId="10" xfId="0" applyFont="1" applyBorder="1" applyAlignment="1">
      <alignment vertical="center" wrapText="1"/>
    </xf>
    <xf numFmtId="0" fontId="26" fillId="10"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29" fillId="10" borderId="7" xfId="0" applyFont="1" applyFill="1" applyBorder="1" applyAlignment="1">
      <alignment horizontal="center" vertical="center"/>
    </xf>
    <xf numFmtId="0" fontId="28" fillId="2" borderId="0" xfId="0" applyFont="1" applyFill="1" applyBorder="1" applyAlignment="1">
      <alignment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xf>
    <xf numFmtId="0" fontId="31" fillId="2" borderId="1" xfId="0" applyFont="1" applyFill="1" applyBorder="1" applyAlignment="1">
      <alignment vertical="center"/>
    </xf>
    <xf numFmtId="14" fontId="28" fillId="11" borderId="1" xfId="0" applyNumberFormat="1" applyFont="1" applyFill="1" applyBorder="1" applyAlignment="1">
      <alignment horizontal="right" vertical="center"/>
    </xf>
    <xf numFmtId="0" fontId="3" fillId="2" borderId="1" xfId="0" applyFont="1" applyFill="1" applyBorder="1" applyAlignment="1">
      <alignment vertical="center" wrapText="1"/>
    </xf>
    <xf numFmtId="0" fontId="4" fillId="11" borderId="1" xfId="0" applyFont="1" applyFill="1" applyBorder="1" applyAlignment="1">
      <alignment horizontal="right" vertical="center" wrapText="1"/>
    </xf>
    <xf numFmtId="0" fontId="2" fillId="2" borderId="2" xfId="0" applyFont="1" applyFill="1" applyBorder="1" applyAlignment="1">
      <alignment vertical="center"/>
    </xf>
    <xf numFmtId="0" fontId="2" fillId="2" borderId="10" xfId="0" applyFont="1" applyFill="1" applyBorder="1" applyAlignment="1">
      <alignment vertical="center"/>
    </xf>
    <xf numFmtId="0" fontId="28" fillId="11" borderId="1" xfId="0" applyFont="1" applyFill="1" applyBorder="1" applyAlignment="1">
      <alignment horizontal="right" vertical="center"/>
    </xf>
    <xf numFmtId="0" fontId="4" fillId="12" borderId="1" xfId="0" applyFont="1" applyFill="1" applyBorder="1" applyAlignment="1">
      <alignment horizontal="right" vertical="center"/>
    </xf>
    <xf numFmtId="0" fontId="31" fillId="2" borderId="1" xfId="0" applyFont="1" applyFill="1" applyBorder="1" applyAlignment="1">
      <alignment vertical="center" wrapText="1"/>
    </xf>
    <xf numFmtId="0" fontId="28" fillId="11" borderId="1" xfId="0" applyFont="1" applyFill="1" applyBorder="1" applyAlignment="1">
      <alignment vertical="center"/>
    </xf>
    <xf numFmtId="0" fontId="28" fillId="2" borderId="2" xfId="0" applyFont="1" applyFill="1" applyBorder="1" applyAlignment="1">
      <alignment vertical="center"/>
    </xf>
    <xf numFmtId="0" fontId="33" fillId="2" borderId="1" xfId="0" applyFont="1" applyFill="1" applyBorder="1" applyAlignment="1">
      <alignment vertical="center" wrapText="1"/>
    </xf>
    <xf numFmtId="0" fontId="2" fillId="11" borderId="1" xfId="0" applyFont="1" applyFill="1" applyBorder="1" applyAlignment="1">
      <alignment horizontal="right" vertical="center" wrapText="1"/>
    </xf>
    <xf numFmtId="0" fontId="3" fillId="2" borderId="1" xfId="0" applyFont="1" applyFill="1" applyBorder="1" applyAlignment="1">
      <alignment vertical="center"/>
    </xf>
    <xf numFmtId="0" fontId="2" fillId="11" borderId="1" xfId="0" applyFont="1" applyFill="1" applyBorder="1" applyAlignment="1">
      <alignment horizontal="right" vertical="center"/>
    </xf>
    <xf numFmtId="0" fontId="2" fillId="2" borderId="0" xfId="0" applyFont="1" applyFill="1" applyBorder="1"/>
    <xf numFmtId="0" fontId="4" fillId="11" borderId="1" xfId="0" applyFont="1" applyFill="1" applyBorder="1" applyAlignment="1">
      <alignment horizontal="right" vertical="center"/>
    </xf>
    <xf numFmtId="0" fontId="4" fillId="2" borderId="1" xfId="0" applyFont="1" applyFill="1" applyBorder="1" applyAlignment="1">
      <alignment horizontal="right" vertical="center"/>
    </xf>
    <xf numFmtId="0" fontId="2" fillId="2" borderId="0" xfId="0" applyFont="1" applyFill="1" applyBorder="1" applyAlignment="1">
      <alignment vertical="center"/>
    </xf>
    <xf numFmtId="0" fontId="34"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6" fillId="2" borderId="1" xfId="0" applyFont="1" applyFill="1" applyBorder="1" applyAlignment="1">
      <alignment horizontal="right" vertical="center"/>
    </xf>
    <xf numFmtId="0" fontId="31" fillId="2" borderId="0" xfId="0" applyFont="1" applyFill="1" applyBorder="1" applyAlignment="1">
      <alignment vertical="center" wrapText="1"/>
    </xf>
    <xf numFmtId="0" fontId="28" fillId="2" borderId="0" xfId="0" applyFont="1" applyFill="1" applyBorder="1" applyAlignment="1">
      <alignment horizontal="left" vertical="center"/>
    </xf>
    <xf numFmtId="0" fontId="37" fillId="2" borderId="0" xfId="0" applyFont="1" applyFill="1" applyAlignment="1">
      <alignment vertical="center"/>
    </xf>
    <xf numFmtId="0" fontId="36" fillId="2" borderId="1" xfId="0" applyFont="1" applyFill="1" applyBorder="1" applyAlignment="1">
      <alignment horizontal="left" vertical="center"/>
    </xf>
    <xf numFmtId="0" fontId="34" fillId="2" borderId="0" xfId="0" applyFont="1" applyFill="1" applyBorder="1" applyAlignment="1">
      <alignment horizontal="center" vertical="center"/>
    </xf>
    <xf numFmtId="0" fontId="38" fillId="11"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4" fillId="4" borderId="1" xfId="0" applyFont="1" applyFill="1" applyBorder="1" applyAlignment="1">
      <alignment vertical="center"/>
    </xf>
    <xf numFmtId="0" fontId="28" fillId="2" borderId="1" xfId="0" applyFont="1" applyFill="1" applyBorder="1" applyAlignment="1">
      <alignment vertical="center"/>
    </xf>
    <xf numFmtId="0" fontId="36" fillId="2" borderId="1" xfId="0" applyFont="1" applyFill="1" applyBorder="1" applyAlignment="1">
      <alignment vertical="center"/>
    </xf>
    <xf numFmtId="0" fontId="34" fillId="4" borderId="1" xfId="0" applyFont="1" applyFill="1" applyBorder="1" applyAlignment="1">
      <alignment vertical="center"/>
    </xf>
    <xf numFmtId="0" fontId="4" fillId="2" borderId="0" xfId="0" applyFont="1" applyFill="1" applyAlignment="1">
      <alignment vertical="center"/>
    </xf>
    <xf numFmtId="0" fontId="34" fillId="4" borderId="0" xfId="0" applyFont="1" applyFill="1" applyBorder="1" applyAlignment="1">
      <alignment vertical="center"/>
    </xf>
    <xf numFmtId="0" fontId="2" fillId="2" borderId="0" xfId="0" applyFont="1" applyFill="1"/>
    <xf numFmtId="0" fontId="2" fillId="2" borderId="1" xfId="0" applyFont="1" applyFill="1" applyBorder="1" applyAlignment="1">
      <alignment horizontal="left" vertical="center"/>
    </xf>
    <xf numFmtId="0" fontId="2" fillId="2" borderId="0" xfId="0" applyFont="1" applyFill="1" applyBorder="1" applyAlignment="1">
      <alignment horizontal="right" vertical="center"/>
    </xf>
    <xf numFmtId="166" fontId="2" fillId="2" borderId="0" xfId="2" applyNumberFormat="1" applyFont="1" applyFill="1" applyBorder="1" applyAlignment="1">
      <alignment horizontal="right" vertical="center" wrapText="1"/>
    </xf>
    <xf numFmtId="0" fontId="3" fillId="2" borderId="0" xfId="0" applyFont="1" applyFill="1"/>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2" fillId="0" borderId="1" xfId="0" applyFont="1" applyBorder="1" applyAlignment="1">
      <alignment vertical="center"/>
    </xf>
    <xf numFmtId="0" fontId="39" fillId="2" borderId="1" xfId="1" applyFont="1" applyFill="1" applyBorder="1" applyAlignment="1">
      <alignment vertical="center" wrapText="1"/>
    </xf>
    <xf numFmtId="0" fontId="2" fillId="2" borderId="0" xfId="0" applyFont="1" applyFill="1" applyBorder="1" applyAlignment="1">
      <alignment vertical="center" wrapText="1"/>
    </xf>
    <xf numFmtId="0" fontId="36" fillId="2" borderId="1" xfId="0" applyFont="1" applyFill="1" applyBorder="1" applyAlignment="1">
      <alignment vertical="center" wrapText="1"/>
    </xf>
    <xf numFmtId="0" fontId="3" fillId="11" borderId="11" xfId="0" applyFont="1" applyFill="1" applyBorder="1" applyAlignment="1">
      <alignment horizontal="center" vertical="center"/>
    </xf>
    <xf numFmtId="0" fontId="3" fillId="11" borderId="12" xfId="0" applyFont="1" applyFill="1" applyBorder="1" applyAlignment="1">
      <alignment horizontal="center" vertical="center"/>
    </xf>
    <xf numFmtId="0" fontId="37" fillId="10" borderId="12" xfId="0" applyFont="1" applyFill="1" applyBorder="1" applyAlignment="1">
      <alignment horizontal="center" vertical="center"/>
    </xf>
    <xf numFmtId="0" fontId="37" fillId="10" borderId="0" xfId="0" applyFont="1" applyFill="1" applyBorder="1" applyAlignment="1">
      <alignment horizontal="center" vertical="center"/>
    </xf>
    <xf numFmtId="0" fontId="2" fillId="2" borderId="1" xfId="0" applyFont="1" applyFill="1" applyBorder="1" applyAlignment="1">
      <alignment horizontal="left" vertical="center" wrapText="1"/>
    </xf>
    <xf numFmtId="17" fontId="3"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horizontal="center" vertical="center" wrapText="1"/>
    </xf>
    <xf numFmtId="0" fontId="2" fillId="2" borderId="9"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quotePrefix="1" applyFont="1" applyFill="1" applyBorder="1" applyAlignment="1">
      <alignment horizontal="left" vertical="center" wrapText="1"/>
    </xf>
    <xf numFmtId="0" fontId="40" fillId="2" borderId="4"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2" fillId="2" borderId="0" xfId="0" applyFont="1" applyFill="1" applyAlignment="1">
      <alignment horizontal="left" vertical="top" wrapText="1"/>
    </xf>
    <xf numFmtId="0" fontId="23" fillId="0" borderId="10" xfId="0" applyFont="1" applyBorder="1" applyAlignment="1">
      <alignment horizontal="left" vertical="center" wrapText="1"/>
    </xf>
    <xf numFmtId="0" fontId="28" fillId="11" borderId="10"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4" fillId="2" borderId="0" xfId="0" applyFont="1" applyFill="1" applyBorder="1" applyAlignment="1">
      <alignment horizontal="center" vertical="center"/>
    </xf>
    <xf numFmtId="0" fontId="29" fillId="10" borderId="0" xfId="0" applyFont="1" applyFill="1" applyAlignment="1">
      <alignment horizontal="center" vertical="center" wrapText="1"/>
    </xf>
    <xf numFmtId="0" fontId="27" fillId="10" borderId="7" xfId="0" applyFont="1" applyFill="1" applyBorder="1" applyAlignment="1">
      <alignment horizontal="center" vertical="center"/>
    </xf>
    <xf numFmtId="0" fontId="27" fillId="10" borderId="0"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0" fillId="2" borderId="1" xfId="0" applyFont="1" applyFill="1" applyBorder="1" applyAlignment="1">
      <alignment horizontal="center" vertical="center"/>
    </xf>
    <xf numFmtId="0" fontId="36" fillId="2" borderId="1" xfId="0" applyFont="1" applyFill="1" applyBorder="1" applyAlignment="1">
      <alignment horizontal="left" vertical="center"/>
    </xf>
    <xf numFmtId="0" fontId="14" fillId="6" borderId="0" xfId="3" applyFont="1" applyFill="1" applyAlignment="1">
      <alignment horizontal="center" wrapText="1"/>
    </xf>
    <xf numFmtId="0" fontId="19" fillId="0" borderId="0" xfId="3" applyFont="1" applyAlignment="1">
      <alignment horizontal="left" vertical="top" wrapText="1"/>
    </xf>
  </cellXfs>
  <cellStyles count="5">
    <cellStyle name="Comma" xfId="2" builtinId="3"/>
    <cellStyle name="Comma 2" xfId="4" xr:uid="{00000000-0005-0000-0000-000001000000}"/>
    <cellStyle name="Hyperlink" xfId="1" builtinId="8"/>
    <cellStyle name="Normal" xfId="0" builtinId="0"/>
    <cellStyle name="Normal 2" xfId="3" xr:uid="{00000000-0005-0000-0000-000004000000}"/>
  </cellStyles>
  <dxfs count="8">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auto="1"/>
      </font>
      <fill>
        <patternFill>
          <bgColor rgb="FFFFFF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9C0006"/>
      </font>
      <fill>
        <patternFill>
          <bgColor rgb="FFFFC7CE"/>
        </patternFill>
      </fill>
    </dxf>
    <dxf>
      <font>
        <color rgb="FFFF0000"/>
      </font>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D1F31"/>
      <color rgb="FFFF6600"/>
      <color rgb="FF009193"/>
      <color rgb="FF6CF8C9"/>
      <color rgb="FFAAE7B1"/>
      <color rgb="FFFF0000"/>
      <color rgb="FF99C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136072</xdr:colOff>
      <xdr:row>0</xdr:row>
      <xdr:rowOff>176892</xdr:rowOff>
    </xdr:from>
    <xdr:to>
      <xdr:col>0</xdr:col>
      <xdr:colOff>3772889</xdr:colOff>
      <xdr:row>0</xdr:row>
      <xdr:rowOff>1026957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2" y="176892"/>
          <a:ext cx="3636817" cy="850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lissa.tsao@uhn.ca" TargetMode="External"/><Relationship Id="rId1" Type="http://schemas.openxmlformats.org/officeDocument/2006/relationships/hyperlink" Target="mailto:julissa.tsao@uh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anja.durbic@uhn.ca" TargetMode="External"/><Relationship Id="rId1" Type="http://schemas.openxmlformats.org/officeDocument/2006/relationships/hyperlink" Target="mailto:julissa.tsao@uhn.c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ature.com/articles/nmeth.43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8"/>
  <sheetViews>
    <sheetView zoomScale="85" zoomScaleNormal="85" workbookViewId="0">
      <pane ySplit="5" topLeftCell="A6" activePane="bottomLeft" state="frozen"/>
      <selection pane="bottomLeft" activeCell="F6" sqref="F6"/>
    </sheetView>
  </sheetViews>
  <sheetFormatPr defaultColWidth="9.21875" defaultRowHeight="15.6"/>
  <cols>
    <col min="1" max="1" width="36.44140625" style="1" customWidth="1"/>
    <col min="2" max="2" width="28" style="1" customWidth="1"/>
    <col min="3" max="3" width="33.77734375" style="1" customWidth="1"/>
    <col min="4" max="4" width="3.77734375" style="1" customWidth="1"/>
    <col min="5" max="5" width="17.77734375" style="1" customWidth="1"/>
    <col min="6" max="6" width="62.44140625" style="1" customWidth="1"/>
    <col min="7" max="7" width="31.44140625" style="1" customWidth="1"/>
    <col min="8" max="16384" width="9.21875" style="1"/>
  </cols>
  <sheetData>
    <row r="1" spans="1:5">
      <c r="A1" s="107" t="s">
        <v>249</v>
      </c>
      <c r="B1" s="107"/>
      <c r="C1" s="107"/>
      <c r="D1" s="75"/>
    </row>
    <row r="2" spans="1:5">
      <c r="A2" s="106" t="s">
        <v>208</v>
      </c>
      <c r="B2" s="106"/>
      <c r="C2" s="106"/>
      <c r="D2" s="75"/>
    </row>
    <row r="3" spans="1:5">
      <c r="A3" s="104" t="s">
        <v>102</v>
      </c>
      <c r="B3" s="104"/>
      <c r="C3" s="104"/>
    </row>
    <row r="4" spans="1:5">
      <c r="A4" s="105"/>
      <c r="B4" s="105"/>
      <c r="C4" s="105"/>
    </row>
    <row r="5" spans="1:5" ht="49.5" customHeight="1">
      <c r="A5" s="109" t="s">
        <v>241</v>
      </c>
      <c r="B5" s="109"/>
      <c r="C5" s="109"/>
    </row>
    <row r="6" spans="1:5" ht="50.25" customHeight="1">
      <c r="A6" s="108" t="s">
        <v>45</v>
      </c>
      <c r="B6" s="108"/>
      <c r="C6" s="108"/>
      <c r="D6" s="75"/>
    </row>
    <row r="7" spans="1:5" ht="101.25" customHeight="1">
      <c r="A7" s="112" t="s">
        <v>242</v>
      </c>
      <c r="B7" s="112"/>
      <c r="C7" s="112"/>
      <c r="D7" s="75"/>
    </row>
    <row r="8" spans="1:5" ht="46.8">
      <c r="A8" s="98" t="s">
        <v>243</v>
      </c>
      <c r="B8" s="99" t="s">
        <v>34</v>
      </c>
      <c r="C8" s="99" t="s">
        <v>44</v>
      </c>
      <c r="D8" s="75"/>
    </row>
    <row r="9" spans="1:5">
      <c r="A9" s="100" t="s">
        <v>29</v>
      </c>
      <c r="B9" s="101" t="s">
        <v>204</v>
      </c>
      <c r="C9" s="110" t="s">
        <v>207</v>
      </c>
      <c r="D9" s="75"/>
    </row>
    <row r="10" spans="1:5">
      <c r="A10" s="100" t="s">
        <v>30</v>
      </c>
      <c r="B10" s="101" t="s">
        <v>204</v>
      </c>
      <c r="C10" s="110"/>
      <c r="D10" s="102"/>
    </row>
    <row r="11" spans="1:5" ht="28.05" customHeight="1">
      <c r="A11" s="100" t="s">
        <v>31</v>
      </c>
      <c r="B11" s="101" t="s">
        <v>204</v>
      </c>
      <c r="C11" s="103" t="s">
        <v>143</v>
      </c>
      <c r="D11" s="102"/>
      <c r="E11" s="102"/>
    </row>
    <row r="12" spans="1:5" ht="16.2" thickBot="1"/>
    <row r="13" spans="1:5" ht="38.1" customHeight="1" thickBot="1">
      <c r="A13" s="115" t="s">
        <v>103</v>
      </c>
      <c r="B13" s="116"/>
      <c r="C13" s="117"/>
      <c r="D13" s="111"/>
    </row>
    <row r="14" spans="1:5" ht="7.5" customHeight="1">
      <c r="D14" s="111"/>
    </row>
    <row r="15" spans="1:5" ht="69" customHeight="1">
      <c r="A15" s="114" t="s">
        <v>244</v>
      </c>
      <c r="B15" s="114"/>
      <c r="C15" s="114"/>
    </row>
    <row r="16" spans="1:5" ht="86.25" customHeight="1">
      <c r="A16" s="108" t="s">
        <v>245</v>
      </c>
      <c r="B16" s="108"/>
      <c r="C16" s="108"/>
    </row>
    <row r="17" spans="1:3" ht="151.5" customHeight="1">
      <c r="A17" s="108" t="s">
        <v>246</v>
      </c>
      <c r="B17" s="108"/>
      <c r="C17" s="108"/>
    </row>
    <row r="18" spans="1:3" ht="88.5" customHeight="1">
      <c r="A18" s="113" t="s">
        <v>247</v>
      </c>
      <c r="B18" s="113"/>
      <c r="C18" s="113"/>
    </row>
  </sheetData>
  <mergeCells count="13">
    <mergeCell ref="C9:C10"/>
    <mergeCell ref="D13:D14"/>
    <mergeCell ref="A7:C7"/>
    <mergeCell ref="A17:C17"/>
    <mergeCell ref="A18:C18"/>
    <mergeCell ref="A16:C16"/>
    <mergeCell ref="A15:C15"/>
    <mergeCell ref="A13:C13"/>
    <mergeCell ref="A3:C4"/>
    <mergeCell ref="A2:C2"/>
    <mergeCell ref="A1:C1"/>
    <mergeCell ref="A6:C6"/>
    <mergeCell ref="A5:C5"/>
  </mergeCells>
  <hyperlinks>
    <hyperlink ref="B9" r:id="rId1" xr:uid="{00000000-0004-0000-0000-000000000000}"/>
    <hyperlink ref="B10:B11" r:id="rId2" display="julissa.tsao@uhn.ca" xr:uid="{00000000-0004-0000-0000-000001000000}"/>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C15"/>
  <sheetViews>
    <sheetView workbookViewId="0">
      <selection sqref="A1:XFD1048576"/>
    </sheetView>
  </sheetViews>
  <sheetFormatPr defaultColWidth="8.77734375" defaultRowHeight="15.6"/>
  <cols>
    <col min="1" max="1" width="31.44140625" style="93" bestFit="1" customWidth="1"/>
    <col min="2" max="2" width="42.33203125" style="93" bestFit="1" customWidth="1"/>
    <col min="3" max="3" width="30.77734375" style="93" customWidth="1"/>
    <col min="4" max="16384" width="8.77734375" style="93"/>
  </cols>
  <sheetData>
    <row r="1" spans="1:3" ht="62.4">
      <c r="A1" s="14" t="s">
        <v>53</v>
      </c>
      <c r="B1" s="14" t="s">
        <v>101</v>
      </c>
      <c r="C1" s="14" t="s">
        <v>100</v>
      </c>
    </row>
    <row r="2" spans="1:3">
      <c r="A2" s="7" t="s">
        <v>29</v>
      </c>
      <c r="B2" s="94" t="s">
        <v>240</v>
      </c>
      <c r="C2" s="21">
        <v>10</v>
      </c>
    </row>
    <row r="3" spans="1:3">
      <c r="A3" s="7" t="s">
        <v>30</v>
      </c>
      <c r="B3" s="8">
        <v>27</v>
      </c>
      <c r="C3" s="21">
        <v>4</v>
      </c>
    </row>
    <row r="4" spans="1:3">
      <c r="A4" s="7" t="s">
        <v>31</v>
      </c>
      <c r="B4" s="8">
        <v>8</v>
      </c>
      <c r="C4" s="21">
        <v>34</v>
      </c>
    </row>
    <row r="5" spans="1:3">
      <c r="A5" s="75"/>
      <c r="B5" s="95"/>
      <c r="C5" s="96"/>
    </row>
    <row r="6" spans="1:3">
      <c r="A6" s="97" t="s">
        <v>138</v>
      </c>
    </row>
    <row r="7" spans="1:3" ht="103.05" customHeight="1">
      <c r="A7" s="118" t="s">
        <v>137</v>
      </c>
      <c r="B7" s="118"/>
      <c r="C7" s="118"/>
    </row>
    <row r="8" spans="1:3" ht="6" customHeight="1"/>
    <row r="9" spans="1:3">
      <c r="A9" s="97" t="s">
        <v>139</v>
      </c>
    </row>
    <row r="10" spans="1:3">
      <c r="A10" s="97" t="s">
        <v>140</v>
      </c>
    </row>
    <row r="11" spans="1:3" s="97" customFormat="1">
      <c r="A11" s="97" t="s">
        <v>141</v>
      </c>
    </row>
    <row r="12" spans="1:3" ht="6" customHeight="1"/>
    <row r="13" spans="1:3">
      <c r="A13" s="93" t="s">
        <v>104</v>
      </c>
    </row>
    <row r="14" spans="1:3">
      <c r="A14" s="93" t="s">
        <v>105</v>
      </c>
    </row>
    <row r="15" spans="1:3">
      <c r="A15" s="93" t="s">
        <v>106</v>
      </c>
    </row>
  </sheetData>
  <mergeCells count="1">
    <mergeCell ref="A7: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D13"/>
  <sheetViews>
    <sheetView zoomScale="85" zoomScaleNormal="85" workbookViewId="0">
      <selection sqref="A1:B9"/>
    </sheetView>
  </sheetViews>
  <sheetFormatPr defaultColWidth="8.77734375" defaultRowHeight="13.8"/>
  <cols>
    <col min="1" max="1" width="31.77734375" style="46" bestFit="1" customWidth="1"/>
    <col min="2" max="2" width="116.109375" style="46" customWidth="1"/>
    <col min="3" max="3" width="8.77734375" style="46" bestFit="1" customWidth="1"/>
    <col min="4" max="16384" width="8.77734375" style="46"/>
  </cols>
  <sheetData>
    <row r="1" spans="1:4">
      <c r="A1" s="47" t="s">
        <v>196</v>
      </c>
      <c r="B1" s="47"/>
    </row>
    <row r="2" spans="1:4" ht="27.6">
      <c r="A2" s="49" t="s">
        <v>231</v>
      </c>
      <c r="B2" s="49" t="s">
        <v>214</v>
      </c>
      <c r="D2" s="48"/>
    </row>
    <row r="3" spans="1:4" ht="27.6">
      <c r="A3" s="49" t="s">
        <v>232</v>
      </c>
      <c r="B3" s="49" t="s">
        <v>215</v>
      </c>
    </row>
    <row r="4" spans="1:4" ht="27.6">
      <c r="A4" s="119" t="s">
        <v>233</v>
      </c>
      <c r="B4" s="49" t="s">
        <v>216</v>
      </c>
    </row>
    <row r="5" spans="1:4" ht="151.80000000000001">
      <c r="A5" s="119"/>
      <c r="B5" s="49" t="s">
        <v>229</v>
      </c>
    </row>
    <row r="6" spans="1:4">
      <c r="A6" s="119"/>
      <c r="B6" s="49" t="s">
        <v>217</v>
      </c>
    </row>
    <row r="7" spans="1:4">
      <c r="A7" s="119"/>
      <c r="B7" s="49" t="s">
        <v>218</v>
      </c>
    </row>
    <row r="8" spans="1:4">
      <c r="A8" s="49" t="s">
        <v>234</v>
      </c>
      <c r="B8" s="49" t="s">
        <v>230</v>
      </c>
    </row>
    <row r="9" spans="1:4" ht="41.4">
      <c r="A9" s="49" t="s">
        <v>235</v>
      </c>
      <c r="B9" s="49" t="s">
        <v>219</v>
      </c>
    </row>
    <row r="10" spans="1:4">
      <c r="A10" s="49"/>
      <c r="B10" s="49"/>
    </row>
    <row r="11" spans="1:4" ht="27.6">
      <c r="A11" s="49" t="s">
        <v>236</v>
      </c>
      <c r="B11" s="49" t="s">
        <v>220</v>
      </c>
    </row>
    <row r="12" spans="1:4">
      <c r="A12" s="49"/>
      <c r="B12" s="49" t="s">
        <v>221</v>
      </c>
    </row>
    <row r="13" spans="1:4">
      <c r="A13" s="49"/>
      <c r="B13" s="49" t="s">
        <v>222</v>
      </c>
    </row>
  </sheetData>
  <mergeCells count="1">
    <mergeCell ref="A4:A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V328"/>
  <sheetViews>
    <sheetView tabSelected="1" zoomScale="70" zoomScaleNormal="70" workbookViewId="0">
      <pane xSplit="1" ySplit="1" topLeftCell="B2" activePane="bottomRight" state="frozen"/>
      <selection activeCell="B31" sqref="B31"/>
      <selection pane="topRight" activeCell="B31" sqref="B31"/>
      <selection pane="bottomLeft" activeCell="B31" sqref="B31"/>
      <selection pane="bottomRight" activeCell="B8" sqref="B8"/>
    </sheetView>
  </sheetViews>
  <sheetFormatPr defaultColWidth="14.44140625" defaultRowHeight="15.75" customHeight="1"/>
  <cols>
    <col min="1" max="1" width="57.77734375" style="51" customWidth="1"/>
    <col min="2" max="2" width="18.77734375" style="51" bestFit="1" customWidth="1"/>
    <col min="3" max="3" width="19.44140625" style="51" customWidth="1"/>
    <col min="4" max="4" width="58.77734375" style="51" customWidth="1"/>
    <col min="5" max="5" width="30.77734375" style="51" customWidth="1"/>
    <col min="6" max="6" width="22.21875" style="51" customWidth="1"/>
    <col min="7" max="7" width="19.77734375" style="51" customWidth="1"/>
    <col min="8" max="8" width="4.21875" style="51" customWidth="1"/>
    <col min="9" max="9" width="18.44140625" style="51" customWidth="1"/>
    <col min="10" max="10" width="15" style="51" bestFit="1" customWidth="1"/>
    <col min="11" max="11" width="15" style="51" customWidth="1"/>
    <col min="12" max="12" width="15.77734375" style="51" bestFit="1" customWidth="1"/>
    <col min="13" max="13" width="16.44140625" style="51" bestFit="1" customWidth="1"/>
    <col min="14" max="16384" width="14.44140625" style="51"/>
  </cols>
  <sheetData>
    <row r="1" spans="1:22" ht="92.25" customHeight="1">
      <c r="A1" s="50"/>
      <c r="B1" s="125" t="s">
        <v>212</v>
      </c>
      <c r="C1" s="126"/>
      <c r="D1" s="126"/>
      <c r="E1" s="126"/>
      <c r="F1" s="126"/>
      <c r="G1" s="126"/>
    </row>
    <row r="2" spans="1:22" ht="15.75" customHeight="1">
      <c r="B2" s="52"/>
      <c r="C2" s="52"/>
      <c r="D2" s="52"/>
      <c r="E2" s="52"/>
      <c r="F2" s="1"/>
    </row>
    <row r="3" spans="1:22" ht="15.75" customHeight="1">
      <c r="A3" s="53" t="str">
        <f>'READ ME'!$A$1</f>
        <v>Version 1.0 (Rev Feb 2024)</v>
      </c>
      <c r="B3" s="52"/>
      <c r="C3" s="52"/>
      <c r="D3" s="52"/>
      <c r="E3" s="52"/>
      <c r="F3" s="1"/>
    </row>
    <row r="4" spans="1:22" ht="15.75" customHeight="1">
      <c r="A4" s="124" t="str">
        <f>CONCATENATE("Submission Questions? Contact: ",VLOOKUP($C$26,GenomicsList!$G$24:$H$34,2,0))</f>
        <v>Submission Questions? Contact: Contact julissa.tsao@uhn.ca regarding sample type and assay compatibility questions.</v>
      </c>
      <c r="B4" s="52"/>
      <c r="C4" s="52"/>
      <c r="D4" s="52"/>
      <c r="E4" s="52"/>
      <c r="F4" s="1"/>
    </row>
    <row r="5" spans="1:22" ht="49.95" customHeight="1">
      <c r="A5" s="124"/>
      <c r="B5" s="52"/>
      <c r="C5" s="52"/>
      <c r="D5" s="52"/>
      <c r="E5" s="52"/>
      <c r="F5" s="1"/>
    </row>
    <row r="6" spans="1:22" ht="15.75" customHeight="1">
      <c r="B6" s="52"/>
      <c r="C6" s="52"/>
      <c r="D6" s="52"/>
      <c r="E6" s="52"/>
      <c r="F6" s="1"/>
    </row>
    <row r="7" spans="1:22" ht="62.4">
      <c r="A7" s="121" t="s">
        <v>205</v>
      </c>
      <c r="B7" s="121"/>
      <c r="C7" s="54"/>
      <c r="D7" s="121" t="s">
        <v>205</v>
      </c>
      <c r="E7" s="121"/>
      <c r="F7" s="55" t="s">
        <v>134</v>
      </c>
      <c r="G7" s="56" t="s">
        <v>227</v>
      </c>
      <c r="H7" s="1"/>
      <c r="I7" s="1"/>
      <c r="J7" s="1"/>
      <c r="K7" s="1"/>
      <c r="L7" s="1"/>
      <c r="M7" s="1"/>
      <c r="N7" s="1"/>
      <c r="O7" s="1"/>
      <c r="P7" s="1"/>
      <c r="Q7" s="1"/>
      <c r="R7" s="1"/>
      <c r="S7" s="1"/>
      <c r="T7" s="1"/>
      <c r="U7" s="1"/>
      <c r="V7" s="1"/>
    </row>
    <row r="8" spans="1:22" ht="15.6">
      <c r="A8" s="57" t="s">
        <v>1</v>
      </c>
      <c r="B8" s="58"/>
      <c r="C8" s="54"/>
      <c r="D8" s="59" t="s">
        <v>68</v>
      </c>
      <c r="E8" s="60"/>
      <c r="F8" s="61"/>
      <c r="G8" s="62"/>
      <c r="H8" s="1"/>
      <c r="I8" s="1"/>
      <c r="J8" s="1"/>
      <c r="K8" s="1"/>
      <c r="L8" s="1"/>
      <c r="M8" s="1"/>
      <c r="N8" s="1"/>
      <c r="O8" s="1"/>
      <c r="P8" s="1"/>
      <c r="Q8" s="1"/>
      <c r="R8" s="1"/>
      <c r="S8" s="1"/>
      <c r="T8" s="1"/>
      <c r="U8" s="1"/>
      <c r="V8" s="1"/>
    </row>
    <row r="9" spans="1:22" ht="15.6">
      <c r="A9" s="57" t="s">
        <v>2</v>
      </c>
      <c r="B9" s="63"/>
      <c r="D9" s="59" t="s">
        <v>238</v>
      </c>
      <c r="E9" s="64"/>
      <c r="F9" s="61"/>
      <c r="G9" s="62"/>
      <c r="K9" s="1"/>
      <c r="L9" s="1"/>
      <c r="M9" s="1"/>
      <c r="N9" s="1"/>
      <c r="O9" s="1"/>
      <c r="P9" s="1"/>
      <c r="Q9" s="1"/>
      <c r="R9" s="1"/>
      <c r="S9" s="1"/>
      <c r="T9" s="1"/>
      <c r="U9" s="1"/>
      <c r="V9" s="1"/>
    </row>
    <row r="10" spans="1:22" ht="15.6">
      <c r="A10" s="57" t="s">
        <v>3</v>
      </c>
      <c r="B10" s="63"/>
      <c r="D10" s="59" t="s">
        <v>5</v>
      </c>
      <c r="E10" s="60"/>
      <c r="F10" s="61"/>
      <c r="G10" s="62"/>
      <c r="H10" s="1"/>
      <c r="I10" s="1"/>
      <c r="J10" s="1"/>
      <c r="K10" s="1"/>
      <c r="L10" s="1"/>
      <c r="M10" s="1"/>
      <c r="N10" s="1"/>
      <c r="O10" s="1"/>
      <c r="P10" s="1"/>
      <c r="Q10" s="1"/>
      <c r="R10" s="1"/>
      <c r="S10" s="1"/>
      <c r="T10" s="1"/>
      <c r="U10" s="1"/>
      <c r="V10" s="1"/>
    </row>
    <row r="11" spans="1:22" ht="15.6">
      <c r="A11" s="57" t="s">
        <v>4</v>
      </c>
      <c r="B11" s="63"/>
      <c r="C11" s="54"/>
      <c r="D11" s="65" t="s">
        <v>70</v>
      </c>
      <c r="E11" s="66"/>
      <c r="F11" s="67"/>
      <c r="G11" s="62"/>
      <c r="H11" s="1"/>
      <c r="I11" s="1"/>
      <c r="J11" s="1"/>
      <c r="K11" s="1"/>
      <c r="L11" s="1"/>
      <c r="M11" s="1"/>
      <c r="N11" s="1"/>
      <c r="O11" s="1"/>
      <c r="P11" s="1"/>
      <c r="Q11" s="1"/>
      <c r="R11" s="1"/>
      <c r="S11" s="1"/>
      <c r="T11" s="1"/>
      <c r="U11" s="1"/>
      <c r="V11" s="1"/>
    </row>
    <row r="12" spans="1:22" ht="15.6">
      <c r="A12" s="57" t="s">
        <v>6</v>
      </c>
      <c r="B12" s="63"/>
      <c r="C12" s="54"/>
      <c r="D12" s="68" t="s">
        <v>71</v>
      </c>
      <c r="E12" s="69" t="s">
        <v>0</v>
      </c>
      <c r="F12" s="61"/>
      <c r="G12" s="62" t="s">
        <v>225</v>
      </c>
      <c r="H12" s="1"/>
      <c r="I12" s="1"/>
      <c r="J12" s="1"/>
      <c r="K12" s="1"/>
      <c r="L12" s="1"/>
      <c r="M12" s="1"/>
      <c r="N12" s="1"/>
      <c r="O12" s="1"/>
      <c r="P12" s="1"/>
      <c r="Q12" s="1"/>
      <c r="R12" s="1"/>
      <c r="S12" s="1"/>
      <c r="T12" s="1"/>
      <c r="U12" s="1"/>
      <c r="V12" s="1"/>
    </row>
    <row r="13" spans="1:22" ht="15.6">
      <c r="A13" s="57" t="s">
        <v>8</v>
      </c>
      <c r="B13" s="63" t="s">
        <v>0</v>
      </c>
      <c r="C13" s="54"/>
      <c r="D13" s="65" t="s">
        <v>66</v>
      </c>
      <c r="E13" s="66"/>
      <c r="F13" s="67"/>
      <c r="G13" s="62"/>
      <c r="H13" s="1"/>
      <c r="I13" s="1"/>
      <c r="J13" s="1"/>
      <c r="K13" s="1"/>
      <c r="L13" s="1"/>
      <c r="M13" s="1"/>
      <c r="N13" s="1"/>
      <c r="O13" s="1"/>
      <c r="P13" s="1"/>
      <c r="Q13" s="1"/>
      <c r="R13" s="1"/>
      <c r="S13" s="1"/>
      <c r="T13" s="1"/>
      <c r="U13" s="1"/>
      <c r="V13" s="1"/>
    </row>
    <row r="14" spans="1:22" ht="15.6">
      <c r="A14" s="70" t="str">
        <f>IF(B13="Other","",IF(B13="Credit Card (if previously discussed with PMGC)","Do Not Enter Credit Card information.","UHN FCC or PO Number if provided:"))</f>
        <v>UHN FCC or PO Number if provided:</v>
      </c>
      <c r="B14" s="71"/>
      <c r="C14" s="54"/>
      <c r="D14" s="65" t="s">
        <v>48</v>
      </c>
      <c r="E14" s="71"/>
      <c r="F14" s="61"/>
      <c r="G14" s="62"/>
      <c r="H14" s="1"/>
      <c r="L14" s="1"/>
      <c r="M14" s="1"/>
      <c r="N14" s="1"/>
      <c r="O14" s="1"/>
      <c r="P14" s="1"/>
      <c r="Q14" s="1"/>
      <c r="R14" s="1"/>
      <c r="S14" s="1"/>
      <c r="T14" s="1"/>
      <c r="U14" s="1"/>
      <c r="V14" s="1"/>
    </row>
    <row r="15" spans="1:22" ht="31.2">
      <c r="A15" s="57" t="s">
        <v>11</v>
      </c>
      <c r="B15" s="63"/>
      <c r="C15" s="54"/>
      <c r="D15" s="59" t="s">
        <v>95</v>
      </c>
      <c r="E15" s="71"/>
      <c r="F15" s="61"/>
      <c r="G15" s="62" t="s">
        <v>226</v>
      </c>
      <c r="H15" s="1"/>
      <c r="I15" s="1"/>
      <c r="J15" s="1"/>
      <c r="K15" s="1"/>
      <c r="L15" s="1"/>
      <c r="M15" s="1"/>
      <c r="N15" s="1"/>
      <c r="O15" s="1"/>
      <c r="P15" s="1"/>
      <c r="Q15" s="1"/>
      <c r="R15" s="1"/>
      <c r="S15" s="1"/>
      <c r="T15" s="1"/>
      <c r="U15" s="1"/>
      <c r="V15" s="1"/>
    </row>
    <row r="16" spans="1:22" ht="31.2">
      <c r="A16" s="57" t="s">
        <v>13</v>
      </c>
      <c r="B16" s="63"/>
      <c r="C16" s="54"/>
      <c r="D16" s="65" t="s">
        <v>38</v>
      </c>
      <c r="E16" s="63"/>
      <c r="F16" s="61"/>
      <c r="G16" s="62"/>
      <c r="H16" s="1"/>
      <c r="I16" s="1"/>
      <c r="J16" s="72"/>
      <c r="K16" s="72"/>
      <c r="L16" s="1"/>
      <c r="M16" s="1"/>
      <c r="N16" s="1"/>
      <c r="O16" s="1"/>
      <c r="P16" s="1"/>
      <c r="Q16" s="1"/>
      <c r="R16" s="1"/>
      <c r="S16" s="1"/>
      <c r="T16" s="1"/>
      <c r="U16" s="1"/>
      <c r="V16" s="1"/>
    </row>
    <row r="17" spans="1:22" ht="15.6">
      <c r="A17" s="57" t="s">
        <v>7</v>
      </c>
      <c r="B17" s="63"/>
      <c r="D17" s="65" t="s">
        <v>239</v>
      </c>
      <c r="E17" s="73" t="s">
        <v>0</v>
      </c>
      <c r="F17" s="61"/>
      <c r="G17" s="62" t="s">
        <v>224</v>
      </c>
      <c r="H17" s="1"/>
      <c r="I17" s="1"/>
      <c r="J17" s="72"/>
      <c r="K17" s="72"/>
      <c r="L17" s="1"/>
      <c r="M17" s="1"/>
      <c r="N17" s="1"/>
      <c r="O17" s="1"/>
      <c r="P17" s="1"/>
      <c r="Q17" s="1"/>
      <c r="R17" s="1"/>
      <c r="S17" s="1"/>
      <c r="T17" s="1"/>
      <c r="U17" s="1"/>
      <c r="V17" s="1"/>
    </row>
    <row r="18" spans="1:22" ht="31.2">
      <c r="A18" s="65" t="s">
        <v>9</v>
      </c>
      <c r="B18" s="63"/>
      <c r="D18" s="59" t="s">
        <v>96</v>
      </c>
      <c r="E18" s="74" t="str">
        <f>VLOOKUP($E$17,GenomicsList!$D$1:$E$18,2,0)</f>
        <v>[SELECT NGS ASSAY]</v>
      </c>
      <c r="F18" s="61"/>
      <c r="G18" s="62" t="s">
        <v>223</v>
      </c>
      <c r="H18" s="1"/>
      <c r="I18" s="1"/>
      <c r="J18" s="75"/>
      <c r="K18" s="75"/>
      <c r="L18" s="1"/>
      <c r="M18" s="1"/>
      <c r="N18" s="1"/>
      <c r="O18" s="1"/>
      <c r="P18" s="1"/>
      <c r="Q18" s="1"/>
      <c r="R18" s="1"/>
      <c r="S18" s="1"/>
      <c r="T18" s="1"/>
      <c r="U18" s="1"/>
      <c r="V18" s="1"/>
    </row>
    <row r="19" spans="1:22" ht="15.75" customHeight="1">
      <c r="A19" s="65" t="s">
        <v>10</v>
      </c>
      <c r="B19" s="63"/>
      <c r="D19" s="76" t="s">
        <v>237</v>
      </c>
      <c r="E19" s="71"/>
      <c r="F19" s="61"/>
      <c r="G19" s="62" t="s">
        <v>228</v>
      </c>
      <c r="H19" s="1"/>
      <c r="I19" s="1"/>
      <c r="J19" s="1"/>
      <c r="K19" s="1"/>
      <c r="L19" s="1"/>
      <c r="M19" s="1"/>
      <c r="N19" s="1"/>
      <c r="O19" s="1"/>
      <c r="P19" s="1"/>
      <c r="Q19" s="1"/>
      <c r="R19" s="1"/>
      <c r="S19" s="1"/>
      <c r="T19" s="1"/>
      <c r="U19" s="1"/>
      <c r="V19" s="1"/>
    </row>
    <row r="20" spans="1:22" ht="31.2">
      <c r="A20" s="65" t="s">
        <v>12</v>
      </c>
      <c r="B20" s="63"/>
      <c r="D20" s="77" t="s">
        <v>142</v>
      </c>
      <c r="E20" s="78" t="str">
        <f>IF(ISERROR(IF(ISBLANK($E$13),"",($E$13*$E$19))),"",IF(ISBLANK($E$13),"",($E$13*$E$19)))</f>
        <v/>
      </c>
      <c r="F20" s="61"/>
      <c r="G20" s="62"/>
      <c r="H20" s="1"/>
      <c r="I20" s="1"/>
      <c r="J20" s="1"/>
      <c r="K20" s="1"/>
      <c r="L20" s="1"/>
      <c r="M20" s="1"/>
      <c r="N20" s="1"/>
      <c r="O20" s="1"/>
      <c r="P20" s="1"/>
      <c r="Q20" s="1"/>
      <c r="R20" s="1"/>
      <c r="S20" s="1"/>
      <c r="T20" s="1"/>
      <c r="U20" s="1"/>
      <c r="V20" s="1"/>
    </row>
    <row r="21" spans="1:22" ht="14.1" customHeight="1">
      <c r="A21" s="79"/>
      <c r="B21" s="80"/>
      <c r="D21" s="65" t="s">
        <v>39</v>
      </c>
      <c r="E21" s="63" t="s">
        <v>0</v>
      </c>
      <c r="F21" s="61"/>
      <c r="G21" s="62"/>
      <c r="H21" s="1"/>
      <c r="I21" s="1"/>
      <c r="J21" s="1"/>
      <c r="K21" s="1"/>
      <c r="L21" s="1"/>
      <c r="M21" s="1"/>
      <c r="N21" s="1"/>
      <c r="O21" s="1"/>
      <c r="P21" s="1"/>
      <c r="Q21" s="1"/>
      <c r="R21" s="1"/>
      <c r="S21" s="1"/>
      <c r="T21" s="1"/>
      <c r="U21" s="1"/>
      <c r="V21" s="1"/>
    </row>
    <row r="22" spans="1:22" s="1" customFormat="1" ht="16.05" hidden="1" customHeight="1">
      <c r="D22" s="81" t="str">
        <f>$E$12&amp;$E$17</f>
        <v>[SELECT ONE][SELECT ONE]</v>
      </c>
    </row>
    <row r="23" spans="1:22" s="1" customFormat="1" ht="15.6"/>
    <row r="24" spans="1:22" s="1" customFormat="1" ht="66" customHeight="1">
      <c r="D24" s="127" t="s">
        <v>135</v>
      </c>
      <c r="E24" s="128"/>
      <c r="F24" s="129"/>
    </row>
    <row r="25" spans="1:22" s="1" customFormat="1" ht="15.6">
      <c r="I25" s="82" t="s">
        <v>201</v>
      </c>
      <c r="J25" s="131"/>
      <c r="K25" s="131"/>
      <c r="L25" s="131"/>
      <c r="M25" s="131"/>
      <c r="N25" s="131"/>
      <c r="O25" s="131"/>
      <c r="P25" s="131"/>
    </row>
    <row r="26" spans="1:22" s="1" customFormat="1" ht="21">
      <c r="A26" s="123"/>
      <c r="B26" s="123"/>
      <c r="C26" s="130" t="str">
        <f>VLOOKUP(D$22,GenomicsList!$C$24:$D$401,2,0)</f>
        <v>Select a compatible Sample TYPE and NGS ASSAY combination above before proceeding.</v>
      </c>
      <c r="D26" s="130"/>
      <c r="E26" s="130"/>
      <c r="F26" s="130"/>
      <c r="G26" s="130"/>
      <c r="H26" s="83"/>
      <c r="I26" s="82" t="s">
        <v>202</v>
      </c>
      <c r="J26" s="131"/>
      <c r="K26" s="131"/>
      <c r="L26" s="131"/>
      <c r="M26" s="82" t="s">
        <v>203</v>
      </c>
      <c r="N26" s="131"/>
      <c r="O26" s="131"/>
      <c r="P26" s="131"/>
    </row>
    <row r="27" spans="1:22" s="1" customFormat="1" ht="46.8">
      <c r="A27" s="84" t="s">
        <v>15</v>
      </c>
      <c r="B27" s="84" t="s">
        <v>35</v>
      </c>
      <c r="C27" s="84" t="str">
        <f>IF(OR($C$26=GenomicsList!$G$25,$C$26=GenomicsList!$G$26),"",VLOOKUP($C$26,GenomicsList!$G$1:$L$10,2,0))</f>
        <v/>
      </c>
      <c r="D27" s="84" t="str">
        <f>IF(OR($C$26=GenomicsList!$G$25,$C$26=GenomicsList!$G$26),"",VLOOKUP($C$26,GenomicsList!$G$1:$L$10,3,0))</f>
        <v/>
      </c>
      <c r="E27" s="84" t="str">
        <f>IF(OR($C$26=GenomicsList!$G$25,$C$26=GenomicsList!$G$26),"",VLOOKUP($C$26,GenomicsList!$G$1:$L$10,4,0))</f>
        <v/>
      </c>
      <c r="F27" s="84" t="str">
        <f>IF(OR($C$26=GenomicsList!$G$25,$C$26=GenomicsList!$G$26),"",VLOOKUP($C$26,GenomicsList!$G$1:$L$10,5,0))</f>
        <v/>
      </c>
      <c r="G27" s="85" t="str">
        <f>IF(OR($C$26=GenomicsList!$G$25,$C$26=GenomicsList!$G$26),"",VLOOKUP($C$26,GenomicsList!$G$1:$L$10,6,0))</f>
        <v/>
      </c>
      <c r="I27" s="86" t="s">
        <v>36</v>
      </c>
      <c r="J27" s="86" t="s">
        <v>37</v>
      </c>
      <c r="K27" s="86" t="s">
        <v>144</v>
      </c>
      <c r="L27" s="86" t="s">
        <v>60</v>
      </c>
      <c r="M27" s="86" t="s">
        <v>61</v>
      </c>
      <c r="N27" s="86" t="s">
        <v>62</v>
      </c>
      <c r="O27" s="86" t="s">
        <v>64</v>
      </c>
      <c r="P27" s="86" t="s">
        <v>63</v>
      </c>
    </row>
    <row r="28" spans="1:22" s="1" customFormat="1" ht="15.75" customHeight="1">
      <c r="A28" s="87"/>
      <c r="B28" s="87"/>
      <c r="C28" s="7"/>
      <c r="D28" s="88"/>
      <c r="E28" s="88"/>
      <c r="F28" s="88"/>
      <c r="G28" s="7"/>
      <c r="I28" s="89"/>
      <c r="J28" s="89"/>
      <c r="K28" s="89" t="str">
        <f>IF(AND($C$26=GenomicsList!$G$1,C28&lt;&gt;""),ROUNDDOWN($C28*$D28,0), "")</f>
        <v/>
      </c>
      <c r="L28" s="89"/>
      <c r="M28" s="89"/>
      <c r="N28" s="89"/>
      <c r="O28" s="89"/>
      <c r="P28" s="89"/>
    </row>
    <row r="29" spans="1:22" s="1" customFormat="1" ht="15.75" customHeight="1">
      <c r="A29" s="87"/>
      <c r="B29" s="87"/>
      <c r="C29" s="7"/>
      <c r="D29" s="88"/>
      <c r="E29" s="88"/>
      <c r="F29" s="88"/>
      <c r="G29" s="7"/>
      <c r="I29" s="89"/>
      <c r="J29" s="89"/>
      <c r="K29" s="89" t="str">
        <f>IF(AND($C$26=GenomicsList!$G$1,C29&lt;&gt;""),ROUNDDOWN($C29*$D29,0), "")</f>
        <v/>
      </c>
      <c r="L29" s="89"/>
      <c r="M29" s="89"/>
      <c r="N29" s="89"/>
      <c r="O29" s="89"/>
      <c r="P29" s="89"/>
    </row>
    <row r="30" spans="1:22" s="1" customFormat="1" ht="15.75" customHeight="1">
      <c r="A30" s="87"/>
      <c r="B30" s="87"/>
      <c r="C30" s="7"/>
      <c r="D30" s="88"/>
      <c r="E30" s="88"/>
      <c r="F30" s="88"/>
      <c r="G30" s="7"/>
      <c r="I30" s="89"/>
      <c r="J30" s="89"/>
      <c r="K30" s="89" t="str">
        <f>IF(AND($C$26=GenomicsList!$G$1,C30&lt;&gt;""),ROUNDDOWN($C30*$D30,0), "")</f>
        <v/>
      </c>
      <c r="L30" s="89"/>
      <c r="M30" s="89"/>
      <c r="N30" s="89"/>
      <c r="O30" s="89"/>
      <c r="P30" s="89"/>
    </row>
    <row r="31" spans="1:22" s="1" customFormat="1" ht="15.75" customHeight="1">
      <c r="A31" s="87"/>
      <c r="B31" s="87"/>
      <c r="C31" s="7"/>
      <c r="D31" s="88"/>
      <c r="E31" s="88"/>
      <c r="F31" s="88"/>
      <c r="G31" s="7"/>
      <c r="I31" s="89"/>
      <c r="J31" s="89"/>
      <c r="K31" s="89" t="str">
        <f>IF(AND($C$26=GenomicsList!$G$1,C31&lt;&gt;""),ROUNDDOWN($C31*$D31,0), "")</f>
        <v/>
      </c>
      <c r="L31" s="89"/>
      <c r="M31" s="89"/>
      <c r="N31" s="89"/>
      <c r="O31" s="89"/>
      <c r="P31" s="89"/>
    </row>
    <row r="32" spans="1:22" s="1" customFormat="1" ht="15.75" customHeight="1">
      <c r="A32" s="87"/>
      <c r="B32" s="87"/>
      <c r="C32" s="7"/>
      <c r="D32" s="88"/>
      <c r="E32" s="88"/>
      <c r="F32" s="88"/>
      <c r="G32" s="7"/>
      <c r="I32" s="89"/>
      <c r="J32" s="89"/>
      <c r="K32" s="89" t="str">
        <f>IF(AND($C$26=GenomicsList!$G$1,C32&lt;&gt;""),ROUNDDOWN($C32*$D32,0), "")</f>
        <v/>
      </c>
      <c r="L32" s="89"/>
      <c r="M32" s="89"/>
      <c r="N32" s="89"/>
      <c r="O32" s="89"/>
      <c r="P32" s="89"/>
    </row>
    <row r="33" spans="1:22" s="1" customFormat="1" ht="15.75" customHeight="1">
      <c r="A33" s="87"/>
      <c r="B33" s="87"/>
      <c r="C33" s="7"/>
      <c r="D33" s="88"/>
      <c r="E33" s="88"/>
      <c r="F33" s="88"/>
      <c r="G33" s="7"/>
      <c r="I33" s="89"/>
      <c r="J33" s="89"/>
      <c r="K33" s="89" t="str">
        <f>IF(AND($C$26=GenomicsList!$G$1,C33&lt;&gt;""),ROUNDDOWN($C33*$D33,0), "")</f>
        <v/>
      </c>
      <c r="L33" s="89"/>
      <c r="M33" s="89"/>
      <c r="N33" s="89"/>
      <c r="O33" s="89"/>
      <c r="P33" s="89"/>
    </row>
    <row r="34" spans="1:22" s="1" customFormat="1" ht="15.75" customHeight="1">
      <c r="A34" s="87"/>
      <c r="B34" s="87"/>
      <c r="C34" s="7"/>
      <c r="D34" s="88"/>
      <c r="E34" s="88"/>
      <c r="F34" s="88"/>
      <c r="G34" s="7"/>
      <c r="I34" s="89"/>
      <c r="J34" s="89"/>
      <c r="K34" s="89" t="str">
        <f>IF(AND($C$26=GenomicsList!$G$1,C34&lt;&gt;""),ROUNDDOWN($C34*$D34,0), "")</f>
        <v/>
      </c>
      <c r="L34" s="89"/>
      <c r="M34" s="89"/>
      <c r="N34" s="89"/>
      <c r="O34" s="89"/>
      <c r="P34" s="89"/>
    </row>
    <row r="35" spans="1:22" s="1" customFormat="1" ht="15.75" customHeight="1">
      <c r="A35" s="87"/>
      <c r="B35" s="87"/>
      <c r="C35" s="7"/>
      <c r="D35" s="88"/>
      <c r="E35" s="88"/>
      <c r="F35" s="88"/>
      <c r="G35" s="7"/>
      <c r="I35" s="89"/>
      <c r="J35" s="89"/>
      <c r="K35" s="89" t="str">
        <f>IF(AND($C$26=GenomicsList!$G$1,C35&lt;&gt;""),ROUNDDOWN($C35*$D35,0), "")</f>
        <v/>
      </c>
      <c r="L35" s="89"/>
      <c r="M35" s="89"/>
      <c r="N35" s="89"/>
      <c r="O35" s="89"/>
      <c r="P35" s="89"/>
    </row>
    <row r="36" spans="1:22" s="1" customFormat="1" ht="15.75" customHeight="1">
      <c r="A36" s="87"/>
      <c r="B36" s="87"/>
      <c r="C36" s="7"/>
      <c r="D36" s="88"/>
      <c r="E36" s="88"/>
      <c r="F36" s="88"/>
      <c r="G36" s="7"/>
      <c r="I36" s="89"/>
      <c r="J36" s="89"/>
      <c r="K36" s="89" t="str">
        <f>IF(AND($C$26=GenomicsList!$G$1,C36&lt;&gt;""),ROUNDDOWN($C36*$D36,0), "")</f>
        <v/>
      </c>
      <c r="L36" s="89"/>
      <c r="M36" s="89"/>
      <c r="N36" s="89"/>
      <c r="O36" s="89"/>
      <c r="P36" s="89"/>
    </row>
    <row r="37" spans="1:22" s="1" customFormat="1" ht="15.75" customHeight="1">
      <c r="A37" s="87"/>
      <c r="B37" s="87"/>
      <c r="C37" s="7"/>
      <c r="D37" s="88"/>
      <c r="E37" s="88"/>
      <c r="F37" s="88"/>
      <c r="G37" s="7"/>
      <c r="I37" s="89"/>
      <c r="J37" s="89"/>
      <c r="K37" s="89" t="str">
        <f>IF(AND($C$26=GenomicsList!$G$1,C37&lt;&gt;""),ROUNDDOWN($C37*$D37,0), "")</f>
        <v/>
      </c>
      <c r="L37" s="89"/>
      <c r="M37" s="89"/>
      <c r="N37" s="89"/>
      <c r="O37" s="89"/>
      <c r="P37" s="89"/>
    </row>
    <row r="38" spans="1:22" s="1" customFormat="1" ht="15.6">
      <c r="B38" s="87"/>
      <c r="C38" s="7"/>
      <c r="D38" s="88"/>
      <c r="E38" s="88"/>
      <c r="F38" s="88"/>
      <c r="G38" s="7"/>
      <c r="I38" s="89"/>
      <c r="J38" s="89"/>
      <c r="K38" s="89" t="str">
        <f>IF(AND($C$26=GenomicsList!$G$1,C38&lt;&gt;""),ROUNDDOWN($C38*$D38,0), "")</f>
        <v/>
      </c>
      <c r="L38" s="89"/>
      <c r="M38" s="89"/>
      <c r="N38" s="89"/>
      <c r="O38" s="89"/>
      <c r="P38" s="89"/>
    </row>
    <row r="39" spans="1:22" s="1" customFormat="1" ht="15.6">
      <c r="A39" s="90" t="s">
        <v>16</v>
      </c>
      <c r="E39" s="91"/>
    </row>
    <row r="40" spans="1:22" s="1" customFormat="1" ht="15.6">
      <c r="A40" s="92"/>
      <c r="E40" s="91"/>
    </row>
    <row r="41" spans="1:22" ht="15.75" customHeight="1">
      <c r="A41" s="122" t="s">
        <v>206</v>
      </c>
      <c r="B41" s="122"/>
      <c r="C41" s="122"/>
      <c r="D41" s="122"/>
      <c r="E41" s="1"/>
      <c r="F41" s="1"/>
      <c r="G41" s="1"/>
      <c r="H41" s="1"/>
      <c r="I41" s="1"/>
      <c r="J41" s="1"/>
      <c r="K41" s="1"/>
      <c r="L41" s="1"/>
      <c r="M41" s="1"/>
      <c r="N41" s="1"/>
      <c r="O41" s="1"/>
      <c r="P41" s="1"/>
      <c r="Q41" s="1"/>
      <c r="R41" s="1"/>
      <c r="S41" s="1"/>
      <c r="T41" s="1"/>
      <c r="U41" s="1"/>
      <c r="V41" s="1"/>
    </row>
    <row r="42" spans="1:22" ht="15.75" customHeight="1">
      <c r="A42" s="120"/>
      <c r="B42" s="120"/>
      <c r="C42" s="120"/>
      <c r="D42" s="120"/>
      <c r="E42" s="1"/>
      <c r="F42" s="1"/>
      <c r="G42" s="1"/>
      <c r="H42" s="1"/>
      <c r="I42" s="1"/>
      <c r="J42" s="1"/>
      <c r="K42" s="1"/>
      <c r="L42" s="1"/>
      <c r="M42" s="1"/>
      <c r="N42" s="1"/>
      <c r="O42" s="1"/>
      <c r="P42" s="1"/>
      <c r="Q42" s="1"/>
      <c r="R42" s="1"/>
      <c r="S42" s="1"/>
      <c r="T42" s="1"/>
      <c r="U42" s="1"/>
      <c r="V42" s="1"/>
    </row>
    <row r="43" spans="1:22" ht="15.75" customHeight="1">
      <c r="A43" s="120"/>
      <c r="B43" s="120"/>
      <c r="C43" s="120"/>
      <c r="D43" s="120"/>
      <c r="E43" s="1"/>
      <c r="F43" s="1"/>
      <c r="G43" s="1"/>
      <c r="H43" s="1"/>
      <c r="I43" s="1"/>
      <c r="J43" s="1"/>
      <c r="K43" s="1"/>
      <c r="L43" s="1"/>
      <c r="M43" s="1"/>
      <c r="N43" s="1"/>
      <c r="O43" s="1"/>
      <c r="P43" s="1"/>
      <c r="Q43" s="1"/>
      <c r="R43" s="1"/>
      <c r="S43" s="1"/>
      <c r="T43" s="1"/>
      <c r="U43" s="1"/>
      <c r="V43" s="1"/>
    </row>
    <row r="44" spans="1:22" ht="15.75" customHeight="1">
      <c r="A44" s="120"/>
      <c r="B44" s="120"/>
      <c r="C44" s="120"/>
      <c r="D44" s="120"/>
      <c r="E44" s="1"/>
      <c r="F44" s="1"/>
      <c r="G44" s="1"/>
      <c r="H44" s="1"/>
      <c r="I44" s="1"/>
      <c r="J44" s="1"/>
      <c r="K44" s="1"/>
      <c r="L44" s="1"/>
      <c r="M44" s="1"/>
      <c r="N44" s="1"/>
      <c r="O44" s="1"/>
      <c r="P44" s="1"/>
      <c r="Q44" s="1"/>
      <c r="R44" s="1"/>
      <c r="S44" s="1"/>
      <c r="T44" s="1"/>
      <c r="U44" s="1"/>
      <c r="V44" s="1"/>
    </row>
    <row r="45" spans="1:22" ht="15.75" customHeight="1">
      <c r="A45" s="120"/>
      <c r="B45" s="120"/>
      <c r="C45" s="120"/>
      <c r="D45" s="120"/>
      <c r="E45" s="1"/>
      <c r="F45" s="1"/>
      <c r="G45" s="1"/>
      <c r="H45" s="1"/>
      <c r="I45" s="1"/>
      <c r="J45" s="1"/>
      <c r="K45" s="1"/>
      <c r="L45" s="1"/>
      <c r="M45" s="1"/>
      <c r="N45" s="1"/>
      <c r="O45" s="1"/>
      <c r="P45" s="1"/>
      <c r="Q45" s="1"/>
      <c r="R45" s="1"/>
      <c r="S45" s="1"/>
      <c r="T45" s="1"/>
      <c r="U45" s="1"/>
      <c r="V45" s="1"/>
    </row>
    <row r="46" spans="1:22" ht="15.75" customHeight="1">
      <c r="A46" s="120"/>
      <c r="B46" s="120"/>
      <c r="C46" s="120"/>
      <c r="D46" s="120"/>
      <c r="E46" s="1"/>
      <c r="F46" s="1"/>
      <c r="G46" s="1"/>
      <c r="H46" s="1"/>
      <c r="I46" s="1"/>
      <c r="J46" s="1"/>
      <c r="K46" s="1"/>
      <c r="L46" s="1"/>
      <c r="M46" s="1"/>
      <c r="N46" s="1"/>
      <c r="O46" s="1"/>
      <c r="P46" s="1"/>
      <c r="Q46" s="1"/>
      <c r="R46" s="1"/>
      <c r="S46" s="1"/>
      <c r="T46" s="1"/>
      <c r="U46" s="1"/>
      <c r="V46" s="1"/>
    </row>
    <row r="47" spans="1:22" ht="15.75" customHeight="1">
      <c r="A47" s="120"/>
      <c r="B47" s="120"/>
      <c r="C47" s="120"/>
      <c r="D47" s="120"/>
      <c r="E47" s="1"/>
      <c r="F47" s="1"/>
      <c r="G47" s="1"/>
      <c r="H47" s="1"/>
      <c r="I47" s="1"/>
      <c r="J47" s="1"/>
      <c r="K47" s="1"/>
      <c r="L47" s="1"/>
      <c r="M47" s="1"/>
      <c r="N47" s="1"/>
      <c r="O47" s="1"/>
      <c r="P47" s="1"/>
      <c r="Q47" s="1"/>
      <c r="R47" s="1"/>
      <c r="S47" s="1"/>
      <c r="T47" s="1"/>
      <c r="U47" s="1"/>
      <c r="V47" s="1"/>
    </row>
    <row r="48" spans="1:22"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row r="231" s="1" customFormat="1" ht="15.75" customHeight="1"/>
    <row r="232" s="1" customFormat="1" ht="15.75" customHeight="1"/>
    <row r="233" s="1" customFormat="1" ht="15.75" customHeight="1"/>
    <row r="234" s="1" customFormat="1" ht="15.75" customHeight="1"/>
    <row r="235" s="1" customFormat="1" ht="15.75" customHeight="1"/>
    <row r="236" s="1" customFormat="1" ht="15.75" customHeight="1"/>
    <row r="237" s="1" customFormat="1" ht="15.75" customHeight="1"/>
    <row r="238" s="1" customFormat="1" ht="15.75" customHeight="1"/>
    <row r="239" s="1" customFormat="1" ht="15.75" customHeight="1"/>
    <row r="240" s="1" customFormat="1" ht="15.75" customHeight="1"/>
    <row r="241" s="1" customFormat="1" ht="15.75" customHeight="1"/>
    <row r="242" s="1" customFormat="1" ht="15.75" customHeight="1"/>
    <row r="243" s="1" customFormat="1" ht="15.75" customHeight="1"/>
    <row r="244" s="1" customFormat="1" ht="15.75" customHeight="1"/>
    <row r="245" s="1" customFormat="1" ht="15.75" customHeight="1"/>
    <row r="246" s="1" customFormat="1" ht="15.75" customHeight="1"/>
    <row r="247" s="1" customFormat="1" ht="15.75" customHeight="1"/>
    <row r="248" s="1" customFormat="1" ht="15.75" customHeight="1"/>
    <row r="249" s="1" customFormat="1" ht="15.75" customHeight="1"/>
    <row r="250" s="1" customFormat="1" ht="15.75" customHeight="1"/>
    <row r="251" s="1" customFormat="1" ht="15.75" customHeight="1"/>
    <row r="252" s="1" customFormat="1" ht="15.75" customHeight="1"/>
    <row r="253" s="1" customFormat="1" ht="15.75" customHeight="1"/>
    <row r="254" s="1" customFormat="1" ht="15.75" customHeight="1"/>
    <row r="255" s="1" customFormat="1" ht="15.75" customHeight="1"/>
    <row r="256" s="1" customFormat="1" ht="15.75" customHeight="1"/>
    <row r="257" s="1" customFormat="1" ht="15.75" customHeight="1"/>
    <row r="258" s="1" customFormat="1" ht="15.75" customHeight="1"/>
    <row r="259" s="1" customFormat="1" ht="15.75" customHeight="1"/>
    <row r="260" s="1" customFormat="1" ht="15.75" customHeight="1"/>
    <row r="261" s="1" customFormat="1" ht="15.75" customHeight="1"/>
    <row r="262" s="1" customFormat="1" ht="15.75" customHeight="1"/>
    <row r="263" s="1" customFormat="1" ht="15.75" customHeight="1"/>
    <row r="264" s="1" customFormat="1" ht="15.75" customHeight="1"/>
    <row r="265" s="1" customFormat="1" ht="15.75" customHeight="1"/>
    <row r="266" s="1" customFormat="1" ht="15.75" customHeight="1"/>
    <row r="267" s="1" customFormat="1" ht="15.75" customHeight="1"/>
    <row r="268" s="1" customFormat="1" ht="15.75" customHeight="1"/>
    <row r="269" s="1" customFormat="1" ht="15.75" customHeight="1"/>
    <row r="270" s="1" customFormat="1" ht="15.75" customHeight="1"/>
    <row r="271" s="1" customFormat="1" ht="15.75" customHeight="1"/>
    <row r="272" s="1" customFormat="1" ht="15.75" customHeight="1"/>
    <row r="273" s="1" customFormat="1" ht="15.75" customHeight="1"/>
    <row r="274" s="1" customFormat="1" ht="15.75" customHeight="1"/>
    <row r="275" s="1" customFormat="1" ht="15.75" customHeight="1"/>
    <row r="276" s="1" customFormat="1" ht="15.75" customHeight="1"/>
    <row r="277" s="1" customFormat="1" ht="15.75" customHeight="1"/>
    <row r="278" s="1" customFormat="1" ht="15.75" customHeight="1"/>
    <row r="279" s="1" customFormat="1" ht="15.75" customHeight="1"/>
    <row r="280" s="1" customFormat="1" ht="15.75" customHeight="1"/>
    <row r="281" s="1" customFormat="1" ht="15.75" customHeight="1"/>
    <row r="282" s="1" customFormat="1" ht="15.75" customHeight="1"/>
    <row r="283" s="1" customFormat="1" ht="15.75" customHeight="1"/>
    <row r="284" s="1" customFormat="1" ht="15.75" customHeight="1"/>
    <row r="285" s="1" customFormat="1" ht="15.75" customHeight="1"/>
    <row r="286" s="1" customFormat="1" ht="15.75" customHeight="1"/>
    <row r="287" s="1" customFormat="1" ht="15.75" customHeight="1"/>
    <row r="288" s="1" customFormat="1" ht="15.75" customHeight="1"/>
    <row r="289" s="1" customFormat="1" ht="15.75" customHeight="1"/>
    <row r="290" s="1" customFormat="1" ht="15.75" customHeight="1"/>
    <row r="291" s="1" customFormat="1" ht="15.75" customHeight="1"/>
    <row r="292" s="1" customFormat="1" ht="15.75" customHeight="1"/>
    <row r="293" s="1" customFormat="1" ht="15.75" customHeight="1"/>
    <row r="294" s="1" customFormat="1" ht="15.75" customHeight="1"/>
    <row r="295" s="1" customFormat="1" ht="15.75" customHeight="1"/>
    <row r="296" s="1" customFormat="1" ht="15.75" customHeight="1"/>
    <row r="297" s="1" customFormat="1" ht="15.75" customHeight="1"/>
    <row r="298" s="1" customFormat="1" ht="15.75" customHeight="1"/>
    <row r="299" s="1" customFormat="1" ht="15.75" customHeight="1"/>
    <row r="300" s="1" customFormat="1" ht="15.75" customHeight="1"/>
    <row r="301" s="1" customFormat="1" ht="15.75" customHeight="1"/>
    <row r="302" s="1" customFormat="1" ht="15.75" customHeight="1"/>
    <row r="303" s="1" customFormat="1" ht="15.75" customHeight="1"/>
    <row r="304" s="1" customFormat="1" ht="15.75" customHeight="1"/>
    <row r="305" s="1" customFormat="1" ht="15.75" customHeight="1"/>
    <row r="306" s="1" customFormat="1" ht="15.75" customHeight="1"/>
    <row r="307" s="1" customFormat="1" ht="15.75" customHeight="1"/>
    <row r="308" s="1" customFormat="1" ht="15.75" customHeight="1"/>
    <row r="309" s="1" customFormat="1" ht="15.75" customHeight="1"/>
    <row r="310" s="1" customFormat="1" ht="15.75" customHeight="1"/>
    <row r="311" s="1" customFormat="1" ht="15.75" customHeight="1"/>
    <row r="312" s="1" customFormat="1" ht="15.75" customHeight="1"/>
    <row r="313" s="1" customFormat="1" ht="15.75" customHeight="1"/>
    <row r="314" s="1" customFormat="1" ht="15.75" customHeight="1"/>
    <row r="315" s="1" customFormat="1" ht="15.75" customHeight="1"/>
    <row r="316" s="1" customFormat="1" ht="15.75" customHeight="1"/>
    <row r="317" s="1" customFormat="1" ht="15.75" customHeight="1"/>
    <row r="318" s="1" customFormat="1" ht="15.75" customHeight="1"/>
    <row r="319" s="1" customFormat="1" ht="15.75" customHeight="1"/>
    <row r="320" s="1" customFormat="1" ht="15.75" customHeight="1"/>
    <row r="321" s="1" customFormat="1" ht="15.75" customHeight="1"/>
    <row r="322" s="1" customFormat="1" ht="15.75" customHeight="1"/>
    <row r="323" s="1" customFormat="1" ht="15.75" customHeight="1"/>
    <row r="324" s="1" customFormat="1" ht="15.75" customHeight="1"/>
    <row r="325" s="1" customFormat="1" ht="15.75" customHeight="1"/>
    <row r="326" s="1" customFormat="1" ht="15.75" customHeight="1"/>
    <row r="327" s="1" customFormat="1" ht="15.75" customHeight="1"/>
    <row r="328" s="1" customFormat="1" ht="15.75" customHeight="1"/>
  </sheetData>
  <dataConsolidate/>
  <mergeCells count="12">
    <mergeCell ref="A4:A5"/>
    <mergeCell ref="B1:G1"/>
    <mergeCell ref="D24:F24"/>
    <mergeCell ref="C26:G26"/>
    <mergeCell ref="J25:P25"/>
    <mergeCell ref="J26:L26"/>
    <mergeCell ref="N26:P26"/>
    <mergeCell ref="A42:D47"/>
    <mergeCell ref="A7:B7"/>
    <mergeCell ref="D7:E7"/>
    <mergeCell ref="A41:D41"/>
    <mergeCell ref="A26:B26"/>
  </mergeCells>
  <conditionalFormatting sqref="C26:G26">
    <cfRule type="containsText" dxfId="7" priority="9" operator="containsText" text="Select a compatible Sample TYPE and NGS ASSAY combination above before proceeding.">
      <formula>NOT(ISERROR(SEARCH("Select a compatible Sample TYPE and NGS ASSAY combination above before proceeding.",C26)))</formula>
    </cfRule>
  </conditionalFormatting>
  <conditionalFormatting sqref="H18:H19">
    <cfRule type="expression" dxfId="6" priority="5">
      <formula>isblank</formula>
    </cfRule>
  </conditionalFormatting>
  <conditionalFormatting sqref="J16:K17">
    <cfRule type="expression" dxfId="5" priority="3">
      <formula>isblank</formula>
    </cfRule>
  </conditionalFormatting>
  <conditionalFormatting sqref="B20:B21">
    <cfRule type="expression" dxfId="4" priority="33">
      <formula>IF($E$12="Single Cells",TRUE,FALSE)</formula>
    </cfRule>
  </conditionalFormatting>
  <dataValidations xWindow="1984" yWindow="672" count="3">
    <dataValidation allowBlank="1" showErrorMessage="1" promptTitle="On-going Project or New Project?" prompt="_x000a_For any new project, 10X Genomics recommends using the latest Cell Ranger Pipeline version for general improvements and bug fixes. _x000a__x000a_For on-going projects, we will continue with the same version to a previous submission to PMGC 10X Fresh Cell Team." sqref="E9" xr:uid="{00000000-0002-0000-0300-000000000000}"/>
    <dataValidation allowBlank="1" showErrorMessage="1" sqref="D19:D20" xr:uid="{00000000-0002-0000-0300-000001000000}"/>
    <dataValidation type="custom" allowBlank="1" showInputMessage="1" showErrorMessage="1" errorTitle="Character Limit Reached!" error="Bioinformatics piplines cannot process samples with long names or special characters. Please remove spaces and special characters from text (Max Character Limit: 25)" sqref="A28:B37 B38 A39:A40" xr:uid="{00000000-0002-0000-0300-000002000000}">
      <formula1>AND(ISNUMBER(SUMPRODUCT(SEARCH(MID(A28,ROW(INDIRECT("1:"&amp;LEN(A28))),1),"0123456789abcdefghijklmnopqrstuvwxyzABCDEFGHIJKLMNOPQRSTUVWXYZ-_"))),LEN(A28)&lt;25)</formula1>
    </dataValidation>
  </dataValidations>
  <pageMargins left="0.7" right="0.7" top="0.75" bottom="0.75" header="0.3" footer="0.3"/>
  <pageSetup scale="3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8E695EDA-5CFF-4B90-9728-20E78A29D34B}">
            <xm:f>NOT(ISERROR(SEARCH(GenomicsList!$K$4,F27)))</xm:f>
            <xm:f>GenomicsList!$K$4</xm:f>
            <x14:dxf>
              <fill>
                <patternFill>
                  <bgColor theme="4" tint="0.79998168889431442"/>
                </patternFill>
              </fill>
            </x14:dxf>
          </x14:cfRule>
          <x14:cfRule type="containsText" priority="2" operator="containsText" id="{2CE2EF82-D892-4659-949C-B62D25991226}">
            <xm:f>NOT(ISERROR(SEARCH(GenomicsList!$K$1,F27)))</xm:f>
            <xm:f>GenomicsList!$K$1</xm:f>
            <x14:dxf>
              <fill>
                <patternFill>
                  <bgColor theme="4" tint="0.79998168889431442"/>
                </patternFill>
              </fill>
            </x14:dxf>
          </x14:cfRule>
          <xm:sqref>F27</xm:sqref>
        </x14:conditionalFormatting>
      </x14:conditionalFormattings>
    </ext>
    <ext xmlns:x14="http://schemas.microsoft.com/office/spreadsheetml/2009/9/main" uri="{CCE6A557-97BC-4b89-ADB6-D9C93CAAB3DF}">
      <x14:dataValidations xmlns:xm="http://schemas.microsoft.com/office/excel/2006/main" xWindow="1984" yWindow="672" count="5">
        <x14:dataValidation type="list" allowBlank="1" showInputMessage="1" showErrorMessage="1" xr:uid="{00000000-0002-0000-0300-000003000000}">
          <x14:formula1>
            <xm:f>GenomicsList!$N$1:$N$15</xm:f>
          </x14:formula1>
          <xm:sqref>B20:B21</xm:sqref>
        </x14:dataValidation>
        <x14:dataValidation type="list" allowBlank="1" showInputMessage="1" showErrorMessage="1" xr:uid="{00000000-0002-0000-0300-000004000000}">
          <x14:formula1>
            <xm:f>GenomicsList!$A$13:$A$15</xm:f>
          </x14:formula1>
          <xm:sqref>E21</xm:sqref>
        </x14:dataValidation>
        <x14:dataValidation type="list" allowBlank="1" showInputMessage="1" showErrorMessage="1" xr:uid="{00000000-0002-0000-0300-000005000000}">
          <x14:formula1>
            <xm:f>GenomicsList!$A$1:$A$6</xm:f>
          </x14:formula1>
          <xm:sqref>B13</xm:sqref>
        </x14:dataValidation>
        <x14:dataValidation type="list" allowBlank="1" showErrorMessage="1" xr:uid="{00000000-0002-0000-0300-000006000000}">
          <x14:formula1>
            <xm:f>GenomicsList!$C$1:$C$8</xm:f>
          </x14:formula1>
          <xm:sqref>E12</xm:sqref>
        </x14:dataValidation>
        <x14:dataValidation type="list" allowBlank="1" showInputMessage="1" showErrorMessage="1" xr:uid="{00000000-0002-0000-0300-000007000000}">
          <x14:formula1>
            <xm:f>GenomicsList!$D$1:$D$5</xm:f>
          </x14:formula1>
          <xm:sqref>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workbookViewId="0">
      <selection activeCell="D1" sqref="D1"/>
    </sheetView>
  </sheetViews>
  <sheetFormatPr defaultColWidth="9.21875" defaultRowHeight="14.4"/>
  <cols>
    <col min="1" max="1" width="48.5546875" style="25" customWidth="1"/>
    <col min="2" max="2" width="39.44140625" style="25" bestFit="1" customWidth="1"/>
    <col min="3" max="3" width="20.77734375" style="25" bestFit="1" customWidth="1"/>
    <col min="4" max="4" width="64.77734375" style="25" bestFit="1" customWidth="1"/>
    <col min="5" max="5" width="15.5546875" style="25" bestFit="1" customWidth="1"/>
    <col min="6" max="7" width="6.5546875" style="25" customWidth="1"/>
    <col min="8" max="8" width="4.21875" style="25" bestFit="1" customWidth="1"/>
    <col min="9" max="16384" width="9.21875" style="25"/>
  </cols>
  <sheetData>
    <row r="1" spans="1:7">
      <c r="A1" s="132" t="s">
        <v>213</v>
      </c>
      <c r="B1" s="132"/>
      <c r="C1" s="132"/>
      <c r="D1" s="25" t="s">
        <v>248</v>
      </c>
    </row>
    <row r="2" spans="1:7">
      <c r="A2" s="26" t="s">
        <v>145</v>
      </c>
    </row>
    <row r="3" spans="1:7">
      <c r="A3" s="26" t="s">
        <v>146</v>
      </c>
    </row>
    <row r="4" spans="1:7">
      <c r="A4" s="26" t="s">
        <v>147</v>
      </c>
    </row>
    <row r="5" spans="1:7">
      <c r="A5" s="26" t="s">
        <v>148</v>
      </c>
    </row>
    <row r="6" spans="1:7">
      <c r="A6" s="26" t="s">
        <v>149</v>
      </c>
    </row>
    <row r="7" spans="1:7">
      <c r="B7" s="27" t="s">
        <v>150</v>
      </c>
    </row>
    <row r="8" spans="1:7">
      <c r="A8" s="28" t="s">
        <v>151</v>
      </c>
      <c r="B8" s="27" t="s">
        <v>152</v>
      </c>
      <c r="D8" s="25" t="s">
        <v>152</v>
      </c>
      <c r="E8" s="25">
        <v>3300</v>
      </c>
    </row>
    <row r="9" spans="1:7">
      <c r="A9" s="25" t="s">
        <v>153</v>
      </c>
      <c r="B9" s="29">
        <f>VLOOKUP(B8,D8:E9,2,FALSE)</f>
        <v>3300</v>
      </c>
      <c r="C9" s="25" t="s">
        <v>154</v>
      </c>
      <c r="D9" s="25" t="s">
        <v>155</v>
      </c>
      <c r="E9" s="25">
        <v>50</v>
      </c>
    </row>
    <row r="10" spans="1:7" ht="15" customHeight="1">
      <c r="A10" s="30" t="s">
        <v>156</v>
      </c>
      <c r="B10" s="31">
        <v>0</v>
      </c>
      <c r="C10" s="25" t="s">
        <v>157</v>
      </c>
      <c r="D10" s="29" t="s">
        <v>158</v>
      </c>
      <c r="E10" s="133" t="s">
        <v>159</v>
      </c>
      <c r="F10" s="133"/>
      <c r="G10" s="133"/>
    </row>
    <row r="11" spans="1:7">
      <c r="A11" s="30" t="s">
        <v>160</v>
      </c>
      <c r="B11" s="31">
        <v>1</v>
      </c>
      <c r="C11" s="25" t="s">
        <v>157</v>
      </c>
      <c r="D11" s="29" t="s">
        <v>161</v>
      </c>
      <c r="E11" s="133"/>
      <c r="F11" s="133"/>
      <c r="G11" s="133"/>
    </row>
    <row r="12" spans="1:7">
      <c r="A12" s="30" t="s">
        <v>162</v>
      </c>
      <c r="B12" s="31">
        <v>1</v>
      </c>
      <c r="D12" s="29" t="s">
        <v>163</v>
      </c>
      <c r="E12" s="133"/>
      <c r="F12" s="133"/>
      <c r="G12" s="133"/>
    </row>
    <row r="13" spans="1:7">
      <c r="A13" s="25" t="s">
        <v>164</v>
      </c>
      <c r="B13" s="27">
        <v>1</v>
      </c>
      <c r="C13" s="25" t="s">
        <v>165</v>
      </c>
      <c r="E13" s="133"/>
      <c r="F13" s="133"/>
      <c r="G13" s="133"/>
    </row>
    <row r="14" spans="1:7">
      <c r="A14" s="26" t="s">
        <v>166</v>
      </c>
      <c r="B14" s="29">
        <f>(B9+(B9*B10)+(B9*(1-B11))+(B9*(1-B12)))*B13</f>
        <v>3300</v>
      </c>
      <c r="C14" s="25" t="s">
        <v>154</v>
      </c>
    </row>
    <row r="15" spans="1:7">
      <c r="A15" s="25" t="s">
        <v>167</v>
      </c>
      <c r="B15" s="27">
        <v>300</v>
      </c>
      <c r="C15" s="25" t="s">
        <v>168</v>
      </c>
      <c r="D15" s="25" t="s">
        <v>169</v>
      </c>
    </row>
    <row r="16" spans="1:7">
      <c r="A16" s="25" t="s">
        <v>170</v>
      </c>
      <c r="B16" s="32">
        <f>ROUNDUP(B14/B15,1)</f>
        <v>11</v>
      </c>
      <c r="C16" s="25" t="s">
        <v>171</v>
      </c>
    </row>
    <row r="17" spans="1:6">
      <c r="A17" s="25" t="s">
        <v>172</v>
      </c>
      <c r="B17" s="27">
        <v>1</v>
      </c>
    </row>
    <row r="18" spans="1:6">
      <c r="A18" s="25" t="s">
        <v>173</v>
      </c>
      <c r="B18" s="29">
        <f>B16*B17</f>
        <v>11</v>
      </c>
      <c r="C18" s="25" t="s">
        <v>171</v>
      </c>
      <c r="E18" s="33"/>
    </row>
    <row r="19" spans="1:6">
      <c r="A19" s="25" t="s">
        <v>174</v>
      </c>
      <c r="B19" s="33">
        <f>B18/B23</f>
        <v>1.8333333333333333E-2</v>
      </c>
      <c r="C19" s="25" t="s">
        <v>157</v>
      </c>
    </row>
    <row r="20" spans="1:6">
      <c r="D20" s="34"/>
      <c r="E20" s="34"/>
    </row>
    <row r="21" spans="1:6">
      <c r="A21" s="35" t="s">
        <v>175</v>
      </c>
      <c r="D21" s="34"/>
      <c r="E21" s="34"/>
    </row>
    <row r="22" spans="1:6">
      <c r="A22" s="25" t="s">
        <v>176</v>
      </c>
      <c r="B22" s="27" t="s">
        <v>177</v>
      </c>
      <c r="D22" s="34" t="s">
        <v>178</v>
      </c>
      <c r="E22" s="36">
        <v>1</v>
      </c>
    </row>
    <row r="23" spans="1:6">
      <c r="A23" s="25" t="s">
        <v>179</v>
      </c>
      <c r="B23" s="37">
        <f>VLOOKUP(B22,D22:E33,2,FALSE)</f>
        <v>600</v>
      </c>
      <c r="C23" s="25" t="s">
        <v>180</v>
      </c>
      <c r="D23" s="34" t="s">
        <v>181</v>
      </c>
      <c r="E23" s="36">
        <v>4</v>
      </c>
    </row>
    <row r="24" spans="1:6">
      <c r="A24" s="25" t="s">
        <v>182</v>
      </c>
      <c r="B24" s="38">
        <f>(B23*B15)</f>
        <v>180000</v>
      </c>
      <c r="C24" s="25" t="s">
        <v>154</v>
      </c>
      <c r="D24" s="34" t="s">
        <v>183</v>
      </c>
      <c r="E24" s="36">
        <v>15</v>
      </c>
    </row>
    <row r="25" spans="1:6">
      <c r="A25" s="26" t="s">
        <v>184</v>
      </c>
      <c r="B25" s="37">
        <f>ROUNDDOWN(B24/B14,0)</f>
        <v>54</v>
      </c>
      <c r="C25" s="25" t="s">
        <v>185</v>
      </c>
      <c r="D25" s="34" t="s">
        <v>186</v>
      </c>
      <c r="E25" s="36">
        <v>25</v>
      </c>
    </row>
    <row r="26" spans="1:6">
      <c r="A26" s="25" t="s">
        <v>187</v>
      </c>
      <c r="B26" s="39">
        <f>IF(B25&lt;1,"Choose another FC scale",ROUNDDOWN(B23/B25,0))</f>
        <v>11</v>
      </c>
      <c r="C26" s="25" t="s">
        <v>171</v>
      </c>
      <c r="D26" s="34" t="s">
        <v>188</v>
      </c>
      <c r="E26" s="36">
        <v>130</v>
      </c>
    </row>
    <row r="27" spans="1:6">
      <c r="A27" s="25" t="s">
        <v>189</v>
      </c>
      <c r="B27" s="40" t="str">
        <f>IF(B25&lt;1, "Choose another Instrument","Yes")</f>
        <v>Yes</v>
      </c>
      <c r="D27" s="34" t="s">
        <v>190</v>
      </c>
      <c r="E27" s="36">
        <v>400</v>
      </c>
    </row>
    <row r="28" spans="1:6">
      <c r="D28" s="34" t="s">
        <v>177</v>
      </c>
      <c r="E28" s="36">
        <v>600</v>
      </c>
    </row>
    <row r="29" spans="1:6">
      <c r="D29" s="34" t="s">
        <v>191</v>
      </c>
      <c r="E29" s="36">
        <v>1300</v>
      </c>
      <c r="F29" s="34"/>
    </row>
    <row r="30" spans="1:6">
      <c r="D30" s="34" t="s">
        <v>192</v>
      </c>
      <c r="E30" s="36">
        <v>3300</v>
      </c>
      <c r="F30" s="34"/>
    </row>
    <row r="31" spans="1:6">
      <c r="D31" s="34" t="s">
        <v>193</v>
      </c>
      <c r="E31" s="36">
        <v>8000</v>
      </c>
      <c r="F31" s="34"/>
    </row>
    <row r="32" spans="1:6">
      <c r="D32" s="34" t="s">
        <v>194</v>
      </c>
      <c r="E32" s="36">
        <v>9000</v>
      </c>
      <c r="F32" s="34"/>
    </row>
    <row r="33" spans="1:6">
      <c r="D33" s="34" t="s">
        <v>195</v>
      </c>
      <c r="E33" s="41">
        <v>24000</v>
      </c>
      <c r="F33" s="34"/>
    </row>
    <row r="34" spans="1:6">
      <c r="D34" s="34"/>
    </row>
    <row r="35" spans="1:6">
      <c r="D35" s="34"/>
    </row>
    <row r="36" spans="1:6">
      <c r="A36" s="25" t="s">
        <v>196</v>
      </c>
      <c r="D36" s="34"/>
    </row>
    <row r="37" spans="1:6">
      <c r="A37" s="25" t="s">
        <v>197</v>
      </c>
      <c r="B37" s="42" t="s">
        <v>198</v>
      </c>
    </row>
    <row r="38" spans="1:6">
      <c r="A38" s="25" t="s">
        <v>199</v>
      </c>
      <c r="B38" s="42" t="s">
        <v>200</v>
      </c>
    </row>
    <row r="40" spans="1:6">
      <c r="C40" s="25" t="s">
        <v>131</v>
      </c>
    </row>
  </sheetData>
  <mergeCells count="2">
    <mergeCell ref="A1:C1"/>
    <mergeCell ref="E10:G13"/>
  </mergeCells>
  <dataValidations count="2">
    <dataValidation type="list" allowBlank="1" showInputMessage="1" showErrorMessage="1" sqref="B22" xr:uid="{00000000-0002-0000-0400-000000000000}">
      <formula1>$D$22:$D$33</formula1>
    </dataValidation>
    <dataValidation type="list" allowBlank="1" showInputMessage="1" showErrorMessage="1" sqref="B8" xr:uid="{00000000-0002-0000-0400-000001000000}">
      <formula1>$D$8:$D$9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1"/>
  <sheetViews>
    <sheetView zoomScale="85" zoomScaleNormal="85" workbookViewId="0">
      <selection activeCell="D24" sqref="D24:D57"/>
    </sheetView>
  </sheetViews>
  <sheetFormatPr defaultColWidth="8.77734375" defaultRowHeight="15.6"/>
  <cols>
    <col min="1" max="1" width="72.77734375" style="2" bestFit="1" customWidth="1"/>
    <col min="2" max="2" width="3.44140625" style="2" bestFit="1" customWidth="1"/>
    <col min="3" max="3" width="76" style="2" bestFit="1" customWidth="1"/>
    <col min="4" max="4" width="62.77734375" style="2" bestFit="1" customWidth="1"/>
    <col min="5" max="5" width="38.21875" style="2" customWidth="1"/>
    <col min="6" max="6" width="35" style="2" customWidth="1"/>
    <col min="7" max="7" width="67.21875" style="2" bestFit="1" customWidth="1"/>
    <col min="8" max="8" width="35" style="2" bestFit="1" customWidth="1"/>
    <col min="9" max="9" width="23.21875" style="2" bestFit="1" customWidth="1"/>
    <col min="10" max="11" width="27.77734375" style="2" bestFit="1" customWidth="1"/>
    <col min="12" max="12" width="35" style="2" bestFit="1" customWidth="1"/>
    <col min="13" max="13" width="57.21875" style="2" bestFit="1" customWidth="1"/>
    <col min="14" max="14" width="19.77734375" style="2" bestFit="1" customWidth="1"/>
    <col min="15" max="15" width="23.44140625" style="2" customWidth="1"/>
    <col min="16" max="16" width="23" style="2" bestFit="1" customWidth="1"/>
    <col min="17" max="17" width="27.77734375" style="2" bestFit="1" customWidth="1"/>
    <col min="18" max="18" width="22" style="2" bestFit="1" customWidth="1"/>
    <col min="19" max="19" width="35.21875" style="2" bestFit="1" customWidth="1"/>
    <col min="20" max="20" width="24" style="2" bestFit="1" customWidth="1"/>
    <col min="21" max="21" width="21.44140625" style="2" bestFit="1" customWidth="1"/>
    <col min="22" max="22" width="17.44140625" style="2" bestFit="1" customWidth="1"/>
    <col min="23" max="16384" width="8.77734375" style="2"/>
  </cols>
  <sheetData>
    <row r="1" spans="1:14">
      <c r="A1" s="2" t="s">
        <v>18</v>
      </c>
      <c r="B1" s="2">
        <v>1</v>
      </c>
      <c r="C1" s="2" t="s">
        <v>67</v>
      </c>
      <c r="D1" s="2" t="s">
        <v>29</v>
      </c>
      <c r="E1" s="2" t="s">
        <v>28</v>
      </c>
      <c r="G1" s="2" t="s">
        <v>112</v>
      </c>
      <c r="H1" s="2" t="s">
        <v>117</v>
      </c>
      <c r="I1" s="2" t="s">
        <v>132</v>
      </c>
      <c r="J1" s="2" t="s">
        <v>118</v>
      </c>
      <c r="K1" s="2" t="s">
        <v>119</v>
      </c>
      <c r="L1" s="2" t="s">
        <v>136</v>
      </c>
    </row>
    <row r="2" spans="1:14">
      <c r="A2" s="2" t="s">
        <v>19</v>
      </c>
      <c r="B2" s="2">
        <v>2</v>
      </c>
      <c r="C2" s="2" t="s">
        <v>69</v>
      </c>
      <c r="D2" s="2" t="s">
        <v>30</v>
      </c>
      <c r="E2" s="2" t="s">
        <v>28</v>
      </c>
      <c r="G2" s="2" t="s">
        <v>115</v>
      </c>
      <c r="H2" s="2" t="s">
        <v>117</v>
      </c>
      <c r="I2" s="2" t="s">
        <v>132</v>
      </c>
      <c r="J2" s="2" t="s">
        <v>118</v>
      </c>
      <c r="K2" s="2" t="s">
        <v>119</v>
      </c>
      <c r="L2" s="2" t="s">
        <v>136</v>
      </c>
    </row>
    <row r="3" spans="1:14">
      <c r="A3" s="2" t="s">
        <v>20</v>
      </c>
      <c r="B3" s="2">
        <v>3</v>
      </c>
      <c r="C3" s="2" t="s">
        <v>58</v>
      </c>
      <c r="D3" s="2" t="s">
        <v>31</v>
      </c>
      <c r="E3" s="2" t="s">
        <v>133</v>
      </c>
      <c r="G3" s="2" t="s">
        <v>122</v>
      </c>
      <c r="H3" s="2" t="s">
        <v>49</v>
      </c>
      <c r="I3" s="2" t="s">
        <v>113</v>
      </c>
      <c r="J3" s="2" t="s">
        <v>136</v>
      </c>
      <c r="K3" s="24" t="s">
        <v>131</v>
      </c>
      <c r="L3" s="24" t="s">
        <v>131</v>
      </c>
    </row>
    <row r="4" spans="1:14">
      <c r="A4" s="2" t="s">
        <v>21</v>
      </c>
      <c r="B4" s="2">
        <v>4</v>
      </c>
      <c r="C4" s="2" t="s">
        <v>59</v>
      </c>
      <c r="D4" s="2" t="s">
        <v>129</v>
      </c>
      <c r="E4" s="2" t="s">
        <v>28</v>
      </c>
      <c r="G4" s="2" t="s">
        <v>123</v>
      </c>
      <c r="H4" s="2" t="s">
        <v>50</v>
      </c>
      <c r="I4" s="2" t="s">
        <v>114</v>
      </c>
      <c r="J4" s="2" t="s">
        <v>113</v>
      </c>
      <c r="K4" s="2" t="s">
        <v>136</v>
      </c>
      <c r="L4" s="24" t="s">
        <v>131</v>
      </c>
      <c r="N4" s="3"/>
    </row>
    <row r="5" spans="1:14">
      <c r="A5" s="2" t="s">
        <v>22</v>
      </c>
      <c r="B5" s="2">
        <v>5</v>
      </c>
      <c r="C5" s="2" t="s">
        <v>130</v>
      </c>
      <c r="D5" s="2" t="s">
        <v>0</v>
      </c>
      <c r="E5" s="23" t="s">
        <v>65</v>
      </c>
      <c r="G5" s="2" t="s">
        <v>124</v>
      </c>
      <c r="H5" s="2" t="s">
        <v>49</v>
      </c>
      <c r="I5" s="2" t="s">
        <v>113</v>
      </c>
      <c r="J5" s="2" t="s">
        <v>136</v>
      </c>
      <c r="K5" s="24" t="s">
        <v>131</v>
      </c>
      <c r="L5" s="24" t="s">
        <v>131</v>
      </c>
      <c r="N5" s="3"/>
    </row>
    <row r="6" spans="1:14">
      <c r="A6" s="2" t="s">
        <v>0</v>
      </c>
      <c r="B6" s="2">
        <v>6</v>
      </c>
      <c r="C6" s="2" t="s">
        <v>47</v>
      </c>
      <c r="G6" s="2" t="s">
        <v>127</v>
      </c>
      <c r="H6" s="2" t="s">
        <v>50</v>
      </c>
      <c r="I6" s="2" t="s">
        <v>114</v>
      </c>
      <c r="J6" s="2" t="s">
        <v>113</v>
      </c>
      <c r="K6" s="2" t="s">
        <v>136</v>
      </c>
      <c r="L6" s="24" t="s">
        <v>131</v>
      </c>
      <c r="N6" s="3"/>
    </row>
    <row r="7" spans="1:14">
      <c r="B7" s="2">
        <v>7</v>
      </c>
      <c r="C7" s="2" t="s">
        <v>128</v>
      </c>
      <c r="G7" s="2" t="s">
        <v>120</v>
      </c>
      <c r="H7" s="2" t="s">
        <v>117</v>
      </c>
      <c r="I7" s="2" t="s">
        <v>132</v>
      </c>
      <c r="J7" s="2" t="s">
        <v>118</v>
      </c>
      <c r="K7" s="2" t="s">
        <v>119</v>
      </c>
      <c r="L7" s="2" t="s">
        <v>136</v>
      </c>
    </row>
    <row r="8" spans="1:14">
      <c r="B8" s="2">
        <v>8</v>
      </c>
      <c r="C8" s="2" t="s">
        <v>0</v>
      </c>
      <c r="G8" s="2" t="s">
        <v>121</v>
      </c>
      <c r="H8" s="2" t="s">
        <v>117</v>
      </c>
      <c r="I8" s="2" t="s">
        <v>132</v>
      </c>
      <c r="J8" s="2" t="s">
        <v>118</v>
      </c>
      <c r="K8" s="2" t="s">
        <v>119</v>
      </c>
      <c r="L8" s="2" t="s">
        <v>136</v>
      </c>
    </row>
    <row r="9" spans="1:14">
      <c r="A9" s="2" t="s">
        <v>26</v>
      </c>
      <c r="E9" s="23"/>
      <c r="G9" s="2" t="s">
        <v>125</v>
      </c>
      <c r="H9" s="2" t="s">
        <v>49</v>
      </c>
      <c r="I9" s="2" t="s">
        <v>113</v>
      </c>
      <c r="J9" s="2" t="s">
        <v>136</v>
      </c>
      <c r="K9" s="24" t="s">
        <v>131</v>
      </c>
      <c r="L9" s="24" t="s">
        <v>131</v>
      </c>
    </row>
    <row r="10" spans="1:14">
      <c r="A10" s="2" t="s">
        <v>27</v>
      </c>
      <c r="E10" s="23"/>
      <c r="G10" s="2" t="s">
        <v>126</v>
      </c>
      <c r="H10" s="2" t="s">
        <v>50</v>
      </c>
      <c r="I10" s="2" t="s">
        <v>114</v>
      </c>
      <c r="J10" s="2" t="s">
        <v>113</v>
      </c>
      <c r="K10" s="2" t="s">
        <v>136</v>
      </c>
      <c r="L10" s="24" t="s">
        <v>131</v>
      </c>
    </row>
    <row r="11" spans="1:14">
      <c r="A11" s="2" t="s">
        <v>0</v>
      </c>
      <c r="E11" s="23"/>
    </row>
    <row r="12" spans="1:14">
      <c r="E12" s="23"/>
    </row>
    <row r="13" spans="1:14">
      <c r="A13" s="2" t="s">
        <v>42</v>
      </c>
      <c r="D13" s="23"/>
      <c r="E13" s="23"/>
    </row>
    <row r="14" spans="1:14">
      <c r="A14" s="2" t="s">
        <v>43</v>
      </c>
      <c r="D14" s="23"/>
      <c r="E14" s="23"/>
    </row>
    <row r="15" spans="1:14">
      <c r="A15" s="2" t="s">
        <v>0</v>
      </c>
      <c r="D15" s="23"/>
      <c r="E15" s="23"/>
    </row>
    <row r="16" spans="1:14">
      <c r="D16" s="23"/>
      <c r="E16" s="23"/>
    </row>
    <row r="17" spans="1:14">
      <c r="A17" s="2" t="s">
        <v>17</v>
      </c>
      <c r="D17" s="23"/>
      <c r="E17" s="23"/>
    </row>
    <row r="18" spans="1:14">
      <c r="A18" s="2" t="s">
        <v>14</v>
      </c>
    </row>
    <row r="19" spans="1:14">
      <c r="A19" s="2" t="s">
        <v>0</v>
      </c>
    </row>
    <row r="23" spans="1:14">
      <c r="C23" s="22" t="s">
        <v>116</v>
      </c>
      <c r="D23" s="22"/>
      <c r="E23" s="22"/>
    </row>
    <row r="24" spans="1:14">
      <c r="C24" s="24" t="str">
        <f>$C$1&amp;$D1</f>
        <v>Intact total RNA (RIN &gt; 8)RNA-Seq (ribo depletion)</v>
      </c>
      <c r="D24" s="2" t="s">
        <v>112</v>
      </c>
      <c r="G24" s="44" t="s">
        <v>112</v>
      </c>
      <c r="H24" s="43" t="s">
        <v>204</v>
      </c>
    </row>
    <row r="25" spans="1:14">
      <c r="C25" s="24" t="str">
        <f t="shared" ref="C25:C27" si="0">$C$1&amp;$D2</f>
        <v>Intact total RNA (RIN &gt; 8)mRNA-Seq (polyA enrichment)</v>
      </c>
      <c r="D25" s="2" t="s">
        <v>112</v>
      </c>
      <c r="F25" s="2" t="s">
        <v>111</v>
      </c>
      <c r="G25" s="44" t="s">
        <v>209</v>
      </c>
      <c r="H25" s="44" t="s">
        <v>211</v>
      </c>
    </row>
    <row r="26" spans="1:14">
      <c r="C26" s="24" t="str">
        <f t="shared" si="0"/>
        <v>Intact total RNA (RIN &gt; 8)small RNA-Seq</v>
      </c>
      <c r="D26" s="2" t="s">
        <v>112</v>
      </c>
      <c r="F26" s="2" t="s">
        <v>111</v>
      </c>
      <c r="G26" s="44" t="s">
        <v>210</v>
      </c>
      <c r="H26" s="44" t="s">
        <v>211</v>
      </c>
    </row>
    <row r="27" spans="1:14">
      <c r="C27" s="24" t="str">
        <f t="shared" si="0"/>
        <v>Intact total RNA (RIN &gt; 8)RNA-Seq from cDNA</v>
      </c>
      <c r="D27" s="44" t="s">
        <v>210</v>
      </c>
      <c r="F27" s="2" t="s">
        <v>111</v>
      </c>
      <c r="G27" s="44"/>
      <c r="H27" s="45"/>
    </row>
    <row r="28" spans="1:14">
      <c r="C28" s="24" t="str">
        <f>$C$1&amp;$D5</f>
        <v>Intact total RNA (RIN &gt; 8)[SELECT ONE]</v>
      </c>
      <c r="D28" s="44" t="s">
        <v>210</v>
      </c>
      <c r="F28" s="2" t="s">
        <v>111</v>
      </c>
      <c r="G28" s="44"/>
      <c r="H28" s="45"/>
    </row>
    <row r="29" spans="1:14">
      <c r="C29" s="24" t="str">
        <f>$C$2&amp;$D1</f>
        <v>Intact degraded total RNA (2 &lt; RIN &lt; 8)RNA-Seq (ribo depletion)</v>
      </c>
      <c r="D29" s="2" t="s">
        <v>112</v>
      </c>
      <c r="F29" s="2" t="s">
        <v>111</v>
      </c>
      <c r="G29" s="44"/>
      <c r="H29" s="45"/>
    </row>
    <row r="30" spans="1:14">
      <c r="C30" s="24" t="str">
        <f t="shared" ref="C30:C33" si="1">$C$2&amp;$D2</f>
        <v>Intact degraded total RNA (2 &lt; RIN &lt; 8)mRNA-Seq (polyA enrichment)</v>
      </c>
      <c r="D30" s="44" t="s">
        <v>210</v>
      </c>
      <c r="F30" s="2" t="s">
        <v>111</v>
      </c>
      <c r="G30" s="44"/>
      <c r="H30" s="45"/>
      <c r="N30" s="4"/>
    </row>
    <row r="31" spans="1:14">
      <c r="C31" s="24" t="str">
        <f t="shared" si="1"/>
        <v>Intact degraded total RNA (2 &lt; RIN &lt; 8)small RNA-Seq</v>
      </c>
      <c r="D31" s="44" t="s">
        <v>210</v>
      </c>
      <c r="F31" s="2" t="s">
        <v>111</v>
      </c>
      <c r="G31" s="44"/>
      <c r="H31" s="45"/>
      <c r="N31" s="4"/>
    </row>
    <row r="32" spans="1:14">
      <c r="C32" s="24" t="str">
        <f t="shared" si="1"/>
        <v>Intact degraded total RNA (2 &lt; RIN &lt; 8)RNA-Seq from cDNA</v>
      </c>
      <c r="D32" s="44" t="s">
        <v>210</v>
      </c>
      <c r="F32" s="2" t="s">
        <v>111</v>
      </c>
      <c r="G32" s="44"/>
      <c r="H32" s="45"/>
    </row>
    <row r="33" spans="3:8">
      <c r="C33" s="24" t="str">
        <f t="shared" si="1"/>
        <v>Intact degraded total RNA (2 &lt; RIN &lt; 8)[SELECT ONE]</v>
      </c>
      <c r="D33" s="44" t="s">
        <v>210</v>
      </c>
      <c r="F33" s="2" t="s">
        <v>111</v>
      </c>
      <c r="G33" s="44"/>
      <c r="H33" s="45"/>
    </row>
    <row r="34" spans="3:8">
      <c r="C34" s="24" t="str">
        <f>$C$3&amp;$D1</f>
        <v>FFPE total RNA (DV200 &gt; 55%)RNA-Seq (ribo depletion)</v>
      </c>
      <c r="D34" s="2" t="s">
        <v>112</v>
      </c>
      <c r="F34" s="2" t="s">
        <v>111</v>
      </c>
      <c r="G34" s="44"/>
      <c r="H34" s="45"/>
    </row>
    <row r="35" spans="3:8">
      <c r="C35" s="24" t="str">
        <f t="shared" ref="C35:C38" si="2">$C$3&amp;$D2</f>
        <v>FFPE total RNA (DV200 &gt; 55%)mRNA-Seq (polyA enrichment)</v>
      </c>
      <c r="D35" s="44" t="s">
        <v>210</v>
      </c>
      <c r="F35" s="2" t="s">
        <v>111</v>
      </c>
    </row>
    <row r="36" spans="3:8">
      <c r="C36" s="24" t="str">
        <f t="shared" si="2"/>
        <v>FFPE total RNA (DV200 &gt; 55%)small RNA-Seq</v>
      </c>
      <c r="D36" s="44" t="s">
        <v>210</v>
      </c>
      <c r="F36" s="2" t="s">
        <v>111</v>
      </c>
    </row>
    <row r="37" spans="3:8">
      <c r="C37" s="24" t="str">
        <f t="shared" si="2"/>
        <v>FFPE total RNA (DV200 &gt; 55%)RNA-Seq from cDNA</v>
      </c>
      <c r="D37" s="44" t="s">
        <v>210</v>
      </c>
      <c r="F37" s="2" t="s">
        <v>111</v>
      </c>
    </row>
    <row r="38" spans="3:8">
      <c r="C38" s="24" t="str">
        <f t="shared" si="2"/>
        <v>FFPE total RNA (DV200 &gt; 55%)[SELECT ONE]</v>
      </c>
      <c r="D38" s="44" t="s">
        <v>210</v>
      </c>
      <c r="F38" s="2" t="s">
        <v>111</v>
      </c>
    </row>
    <row r="39" spans="3:8">
      <c r="C39" s="24" t="str">
        <f>$C$4&amp;$D1</f>
        <v>FFPE total RNA (DV200 &lt; 55%)RNA-Seq (ribo depletion)</v>
      </c>
      <c r="D39" s="2" t="s">
        <v>112</v>
      </c>
      <c r="F39" s="2" t="s">
        <v>111</v>
      </c>
    </row>
    <row r="40" spans="3:8">
      <c r="C40" s="24" t="str">
        <f t="shared" ref="C40:C43" si="3">$C$4&amp;$D2</f>
        <v>FFPE total RNA (DV200 &lt; 55%)mRNA-Seq (polyA enrichment)</v>
      </c>
      <c r="D40" s="44" t="s">
        <v>210</v>
      </c>
      <c r="F40" s="2" t="s">
        <v>111</v>
      </c>
    </row>
    <row r="41" spans="3:8">
      <c r="C41" s="24" t="str">
        <f t="shared" si="3"/>
        <v>FFPE total RNA (DV200 &lt; 55%)small RNA-Seq</v>
      </c>
      <c r="D41" s="44" t="s">
        <v>210</v>
      </c>
      <c r="F41" s="2" t="s">
        <v>111</v>
      </c>
    </row>
    <row r="42" spans="3:8">
      <c r="C42" s="24" t="str">
        <f t="shared" si="3"/>
        <v>FFPE total RNA (DV200 &lt; 55%)RNA-Seq from cDNA</v>
      </c>
      <c r="D42" s="44" t="s">
        <v>210</v>
      </c>
      <c r="F42" s="2" t="s">
        <v>111</v>
      </c>
    </row>
    <row r="43" spans="3:8">
      <c r="C43" s="24" t="str">
        <f t="shared" si="3"/>
        <v>FFPE total RNA (DV200 &lt; 55%)[SELECT ONE]</v>
      </c>
      <c r="D43" s="44" t="s">
        <v>210</v>
      </c>
      <c r="F43" s="2" t="s">
        <v>111</v>
      </c>
    </row>
    <row r="44" spans="3:8">
      <c r="C44" s="24" t="str">
        <f>$C$5&amp;$D1</f>
        <v>Pull-down/ Targeted capture RNARNA-Seq (ribo depletion)</v>
      </c>
      <c r="D44" s="2" t="s">
        <v>112</v>
      </c>
      <c r="F44" s="2" t="s">
        <v>111</v>
      </c>
    </row>
    <row r="45" spans="3:8">
      <c r="C45" s="24" t="str">
        <f t="shared" ref="C45:C48" si="4">$C$5&amp;$D2</f>
        <v>Pull-down/ Targeted capture RNAmRNA-Seq (polyA enrichment)</v>
      </c>
      <c r="D45" s="44" t="s">
        <v>210</v>
      </c>
      <c r="F45" s="2" t="s">
        <v>111</v>
      </c>
    </row>
    <row r="46" spans="3:8">
      <c r="C46" s="24" t="str">
        <f t="shared" si="4"/>
        <v>Pull-down/ Targeted capture RNAsmall RNA-Seq</v>
      </c>
      <c r="D46" s="2" t="s">
        <v>112</v>
      </c>
      <c r="F46" s="2" t="s">
        <v>111</v>
      </c>
    </row>
    <row r="47" spans="3:8">
      <c r="C47" s="24" t="str">
        <f t="shared" si="4"/>
        <v>Pull-down/ Targeted capture RNARNA-Seq from cDNA</v>
      </c>
      <c r="D47" s="2" t="s">
        <v>112</v>
      </c>
      <c r="F47" s="2" t="s">
        <v>111</v>
      </c>
    </row>
    <row r="48" spans="3:8">
      <c r="C48" s="24" t="str">
        <f t="shared" si="4"/>
        <v>Pull-down/ Targeted capture RNA[SELECT ONE]</v>
      </c>
      <c r="D48" s="44" t="s">
        <v>210</v>
      </c>
      <c r="F48" s="2" t="s">
        <v>111</v>
      </c>
    </row>
    <row r="49" spans="3:6">
      <c r="C49" s="24" t="str">
        <f>$C$6&amp;$D1</f>
        <v>Intact polyA enriched RNARNA-Seq (ribo depletion)</v>
      </c>
      <c r="D49" s="44" t="s">
        <v>210</v>
      </c>
      <c r="F49" s="2" t="s">
        <v>111</v>
      </c>
    </row>
    <row r="50" spans="3:6">
      <c r="C50" s="24" t="str">
        <f t="shared" ref="C50:C53" si="5">$C$6&amp;$D2</f>
        <v>Intact polyA enriched RNAmRNA-Seq (polyA enrichment)</v>
      </c>
      <c r="D50" s="2" t="s">
        <v>112</v>
      </c>
      <c r="F50" s="2" t="s">
        <v>111</v>
      </c>
    </row>
    <row r="51" spans="3:6">
      <c r="C51" s="24" t="str">
        <f t="shared" si="5"/>
        <v>Intact polyA enriched RNAsmall RNA-Seq</v>
      </c>
      <c r="D51" s="44" t="s">
        <v>210</v>
      </c>
      <c r="F51" s="2" t="s">
        <v>111</v>
      </c>
    </row>
    <row r="52" spans="3:6">
      <c r="C52" s="24" t="str">
        <f t="shared" si="5"/>
        <v>Intact polyA enriched RNARNA-Seq from cDNA</v>
      </c>
      <c r="D52" s="44" t="s">
        <v>210</v>
      </c>
      <c r="F52" s="2" t="s">
        <v>111</v>
      </c>
    </row>
    <row r="53" spans="3:6">
      <c r="C53" s="24" t="str">
        <f t="shared" si="5"/>
        <v>Intact polyA enriched RNA[SELECT ONE]</v>
      </c>
      <c r="D53" s="44" t="s">
        <v>210</v>
      </c>
      <c r="F53" s="2" t="s">
        <v>111</v>
      </c>
    </row>
    <row r="54" spans="3:6">
      <c r="C54" s="24" t="str">
        <f>$C$7&amp;$D1</f>
        <v>complementary DNA (cDNA)RNA-Seq (ribo depletion)</v>
      </c>
      <c r="D54" s="2" t="s">
        <v>112</v>
      </c>
      <c r="F54" s="2" t="s">
        <v>111</v>
      </c>
    </row>
    <row r="55" spans="3:6">
      <c r="C55" s="24" t="str">
        <f t="shared" ref="C55:C58" si="6">$C$7&amp;$D2</f>
        <v>complementary DNA (cDNA)mRNA-Seq (polyA enrichment)</v>
      </c>
      <c r="D55" s="2" t="s">
        <v>112</v>
      </c>
      <c r="F55" s="2" t="s">
        <v>111</v>
      </c>
    </row>
    <row r="56" spans="3:6">
      <c r="C56" s="24" t="str">
        <f t="shared" si="6"/>
        <v>complementary DNA (cDNA)small RNA-Seq</v>
      </c>
      <c r="D56" s="44" t="s">
        <v>210</v>
      </c>
      <c r="F56" s="2" t="s">
        <v>111</v>
      </c>
    </row>
    <row r="57" spans="3:6">
      <c r="C57" s="24" t="str">
        <f t="shared" si="6"/>
        <v>complementary DNA (cDNA)RNA-Seq from cDNA</v>
      </c>
      <c r="D57" s="2" t="s">
        <v>112</v>
      </c>
      <c r="F57" s="2" t="s">
        <v>111</v>
      </c>
    </row>
    <row r="58" spans="3:6">
      <c r="C58" s="24" t="str">
        <f t="shared" si="6"/>
        <v>complementary DNA (cDNA)[SELECT ONE]</v>
      </c>
      <c r="D58" s="44" t="s">
        <v>210</v>
      </c>
      <c r="F58" s="2" t="s">
        <v>111</v>
      </c>
    </row>
    <row r="59" spans="3:6">
      <c r="C59" s="24" t="str">
        <f>$C$8&amp;$D1</f>
        <v>[SELECT ONE]RNA-Seq (ribo depletion)</v>
      </c>
      <c r="D59" s="44" t="s">
        <v>210</v>
      </c>
      <c r="F59" s="2" t="s">
        <v>111</v>
      </c>
    </row>
    <row r="60" spans="3:6">
      <c r="C60" s="24" t="str">
        <f t="shared" ref="C60:C63" si="7">$C$8&amp;$D2</f>
        <v>[SELECT ONE]mRNA-Seq (polyA enrichment)</v>
      </c>
      <c r="D60" s="44" t="s">
        <v>210</v>
      </c>
      <c r="F60" s="2" t="s">
        <v>111</v>
      </c>
    </row>
    <row r="61" spans="3:6">
      <c r="C61" s="24" t="str">
        <f t="shared" si="7"/>
        <v>[SELECT ONE]small RNA-Seq</v>
      </c>
      <c r="D61" s="44" t="s">
        <v>210</v>
      </c>
      <c r="F61" s="2" t="s">
        <v>111</v>
      </c>
    </row>
    <row r="62" spans="3:6">
      <c r="C62" s="24" t="str">
        <f t="shared" si="7"/>
        <v>[SELECT ONE]RNA-Seq from cDNA</v>
      </c>
      <c r="D62" s="44" t="s">
        <v>210</v>
      </c>
      <c r="F62" s="2" t="s">
        <v>111</v>
      </c>
    </row>
    <row r="63" spans="3:6">
      <c r="C63" s="24" t="str">
        <f t="shared" si="7"/>
        <v>[SELECT ONE][SELECT ONE]</v>
      </c>
      <c r="D63" s="44" t="s">
        <v>210</v>
      </c>
      <c r="F63" s="2" t="s">
        <v>111</v>
      </c>
    </row>
    <row r="64" spans="3:6">
      <c r="C64" s="24"/>
      <c r="F64" s="2" t="s">
        <v>111</v>
      </c>
    </row>
    <row r="65" spans="3:6">
      <c r="C65" s="24"/>
      <c r="F65" s="2" t="s">
        <v>111</v>
      </c>
    </row>
    <row r="66" spans="3:6">
      <c r="C66" s="24"/>
      <c r="F66" s="2" t="s">
        <v>111</v>
      </c>
    </row>
    <row r="67" spans="3:6">
      <c r="C67" s="24"/>
      <c r="F67" s="2" t="s">
        <v>111</v>
      </c>
    </row>
    <row r="68" spans="3:6">
      <c r="C68" s="24"/>
      <c r="F68" s="2" t="s">
        <v>111</v>
      </c>
    </row>
    <row r="69" spans="3:6">
      <c r="C69" s="24"/>
    </row>
    <row r="70" spans="3:6">
      <c r="C70" s="24"/>
    </row>
    <row r="71" spans="3:6">
      <c r="C71" s="24"/>
    </row>
    <row r="72" spans="3:6">
      <c r="C72" s="24"/>
    </row>
    <row r="73" spans="3:6">
      <c r="C73" s="24"/>
    </row>
    <row r="74" spans="3:6">
      <c r="C74" s="24"/>
    </row>
    <row r="75" spans="3:6">
      <c r="C75" s="24"/>
    </row>
    <row r="76" spans="3:6">
      <c r="C76" s="24"/>
    </row>
    <row r="77" spans="3:6">
      <c r="C77" s="24"/>
    </row>
    <row r="78" spans="3:6">
      <c r="C78" s="24"/>
    </row>
    <row r="79" spans="3:6">
      <c r="C79" s="24"/>
    </row>
    <row r="80" spans="3:6">
      <c r="C80" s="24"/>
    </row>
    <row r="81" spans="3:3">
      <c r="C81" s="24"/>
    </row>
    <row r="82" spans="3:3">
      <c r="C82" s="24"/>
    </row>
    <row r="83" spans="3:3">
      <c r="C83" s="24"/>
    </row>
    <row r="84" spans="3:3">
      <c r="C84" s="24"/>
    </row>
    <row r="85" spans="3:3">
      <c r="C85" s="24"/>
    </row>
    <row r="86" spans="3:3">
      <c r="C86" s="24"/>
    </row>
    <row r="87" spans="3:3">
      <c r="C87" s="24"/>
    </row>
    <row r="88" spans="3:3">
      <c r="C88" s="24"/>
    </row>
    <row r="89" spans="3:3">
      <c r="C89" s="24"/>
    </row>
    <row r="90" spans="3:3">
      <c r="C90" s="24"/>
    </row>
    <row r="91" spans="3:3">
      <c r="C91" s="24"/>
    </row>
    <row r="92" spans="3:3">
      <c r="C92" s="24"/>
    </row>
    <row r="93" spans="3:3">
      <c r="C93" s="24"/>
    </row>
    <row r="94" spans="3:3">
      <c r="C94" s="24"/>
    </row>
    <row r="95" spans="3:3">
      <c r="C95" s="24"/>
    </row>
    <row r="96" spans="3:3">
      <c r="C96" s="24"/>
    </row>
    <row r="97" spans="3:3">
      <c r="C97" s="24"/>
    </row>
    <row r="98" spans="3:3">
      <c r="C98" s="24"/>
    </row>
    <row r="99" spans="3:3">
      <c r="C99" s="24"/>
    </row>
    <row r="100" spans="3:3">
      <c r="C100" s="24"/>
    </row>
    <row r="101" spans="3:3">
      <c r="C101" s="24"/>
    </row>
    <row r="102" spans="3:3">
      <c r="C102" s="24"/>
    </row>
    <row r="103" spans="3:3">
      <c r="C103" s="24"/>
    </row>
    <row r="104" spans="3:3">
      <c r="C104" s="24"/>
    </row>
    <row r="105" spans="3:3">
      <c r="C105" s="24"/>
    </row>
    <row r="106" spans="3:3">
      <c r="C106" s="24"/>
    </row>
    <row r="107" spans="3:3">
      <c r="C107" s="24"/>
    </row>
    <row r="108" spans="3:3">
      <c r="C108" s="24"/>
    </row>
    <row r="109" spans="3:3">
      <c r="C109" s="24"/>
    </row>
    <row r="110" spans="3:3">
      <c r="C110" s="24"/>
    </row>
    <row r="111" spans="3:3">
      <c r="C111" s="24"/>
    </row>
    <row r="112" spans="3:3">
      <c r="C112" s="24"/>
    </row>
    <row r="113" spans="3:3">
      <c r="C113" s="24"/>
    </row>
    <row r="114" spans="3:3">
      <c r="C114" s="24"/>
    </row>
    <row r="115" spans="3:3">
      <c r="C115" s="24"/>
    </row>
    <row r="116" spans="3:3">
      <c r="C116" s="24"/>
    </row>
    <row r="117" spans="3:3">
      <c r="C117" s="24"/>
    </row>
    <row r="118" spans="3:3">
      <c r="C118" s="24"/>
    </row>
    <row r="119" spans="3:3">
      <c r="C119" s="24"/>
    </row>
    <row r="120" spans="3:3">
      <c r="C120" s="24"/>
    </row>
    <row r="121" spans="3:3">
      <c r="C121" s="24"/>
    </row>
    <row r="122" spans="3:3">
      <c r="C122" s="24"/>
    </row>
    <row r="123" spans="3:3">
      <c r="C123" s="24"/>
    </row>
    <row r="124" spans="3:3">
      <c r="C124" s="24"/>
    </row>
    <row r="125" spans="3:3">
      <c r="C125" s="24"/>
    </row>
    <row r="126" spans="3:3">
      <c r="C126" s="24"/>
    </row>
    <row r="127" spans="3:3">
      <c r="C127" s="24"/>
    </row>
    <row r="128" spans="3:3">
      <c r="C128" s="24"/>
    </row>
    <row r="129" spans="3:3">
      <c r="C129" s="24"/>
    </row>
    <row r="130" spans="3:3">
      <c r="C130" s="24"/>
    </row>
    <row r="131" spans="3:3">
      <c r="C131" s="24"/>
    </row>
    <row r="132" spans="3:3">
      <c r="C132" s="24"/>
    </row>
    <row r="133" spans="3:3">
      <c r="C133" s="24"/>
    </row>
    <row r="134" spans="3:3">
      <c r="C134" s="24"/>
    </row>
    <row r="135" spans="3:3">
      <c r="C135" s="24"/>
    </row>
    <row r="136" spans="3:3">
      <c r="C136" s="24"/>
    </row>
    <row r="137" spans="3:3">
      <c r="C137" s="24"/>
    </row>
    <row r="138" spans="3:3">
      <c r="C138" s="24"/>
    </row>
    <row r="139" spans="3:3">
      <c r="C139" s="24"/>
    </row>
    <row r="140" spans="3:3">
      <c r="C140" s="24"/>
    </row>
    <row r="141" spans="3:3">
      <c r="C141" s="24"/>
    </row>
    <row r="142" spans="3:3">
      <c r="C142" s="24"/>
    </row>
    <row r="143" spans="3:3">
      <c r="C143" s="24"/>
    </row>
    <row r="144" spans="3:3">
      <c r="C144" s="24"/>
    </row>
    <row r="145" spans="3:3">
      <c r="C145" s="24"/>
    </row>
    <row r="146" spans="3:3">
      <c r="C146" s="24"/>
    </row>
    <row r="147" spans="3:3">
      <c r="C147" s="24"/>
    </row>
    <row r="148" spans="3:3">
      <c r="C148" s="24"/>
    </row>
    <row r="149" spans="3:3">
      <c r="C149" s="24"/>
    </row>
    <row r="150" spans="3:3">
      <c r="C150" s="24"/>
    </row>
    <row r="151" spans="3:3">
      <c r="C151" s="24"/>
    </row>
    <row r="152" spans="3:3">
      <c r="C152" s="24"/>
    </row>
    <row r="153" spans="3:3">
      <c r="C153" s="24"/>
    </row>
    <row r="154" spans="3:3">
      <c r="C154" s="24"/>
    </row>
    <row r="155" spans="3:3">
      <c r="C155" s="24"/>
    </row>
    <row r="156" spans="3:3">
      <c r="C156" s="24"/>
    </row>
    <row r="157" spans="3:3">
      <c r="C157" s="24"/>
    </row>
    <row r="158" spans="3:3">
      <c r="C158" s="24"/>
    </row>
    <row r="159" spans="3:3">
      <c r="C159" s="24"/>
    </row>
    <row r="160" spans="3:3">
      <c r="C160" s="24"/>
    </row>
    <row r="161" spans="3:3">
      <c r="C161" s="24"/>
    </row>
    <row r="162" spans="3:3">
      <c r="C162" s="24"/>
    </row>
    <row r="163" spans="3:3">
      <c r="C163" s="24"/>
    </row>
    <row r="164" spans="3:3">
      <c r="C164" s="24"/>
    </row>
    <row r="165" spans="3:3">
      <c r="C165" s="24"/>
    </row>
    <row r="166" spans="3:3">
      <c r="C166" s="24"/>
    </row>
    <row r="167" spans="3:3">
      <c r="C167" s="24"/>
    </row>
    <row r="168" spans="3:3">
      <c r="C168" s="24"/>
    </row>
    <row r="169" spans="3:3">
      <c r="C169" s="24"/>
    </row>
    <row r="170" spans="3:3">
      <c r="C170" s="24"/>
    </row>
    <row r="171" spans="3:3">
      <c r="C171" s="24"/>
    </row>
    <row r="172" spans="3:3">
      <c r="C172" s="24"/>
    </row>
    <row r="173" spans="3:3">
      <c r="C173" s="24"/>
    </row>
    <row r="174" spans="3:3">
      <c r="C174" s="24"/>
    </row>
    <row r="175" spans="3:3">
      <c r="C175" s="24"/>
    </row>
    <row r="176" spans="3:3">
      <c r="C176" s="24"/>
    </row>
    <row r="177" spans="3:3">
      <c r="C177" s="24"/>
    </row>
    <row r="178" spans="3:3">
      <c r="C178" s="24"/>
    </row>
    <row r="179" spans="3:3">
      <c r="C179" s="24"/>
    </row>
    <row r="180" spans="3:3">
      <c r="C180" s="24"/>
    </row>
    <row r="181" spans="3:3">
      <c r="C181" s="24"/>
    </row>
    <row r="182" spans="3:3">
      <c r="C182" s="24"/>
    </row>
    <row r="183" spans="3:3">
      <c r="C183" s="24"/>
    </row>
    <row r="184" spans="3:3">
      <c r="C184" s="24"/>
    </row>
    <row r="185" spans="3:3">
      <c r="C185" s="24"/>
    </row>
    <row r="186" spans="3:3">
      <c r="C186" s="24"/>
    </row>
    <row r="187" spans="3:3">
      <c r="C187" s="24"/>
    </row>
    <row r="188" spans="3:3">
      <c r="C188" s="24"/>
    </row>
    <row r="189" spans="3:3">
      <c r="C189" s="24"/>
    </row>
    <row r="190" spans="3:3">
      <c r="C190" s="24"/>
    </row>
    <row r="191" spans="3:3">
      <c r="C191" s="24"/>
    </row>
    <row r="192" spans="3:3">
      <c r="C192" s="24"/>
    </row>
    <row r="193" spans="3:3">
      <c r="C193" s="24"/>
    </row>
    <row r="194" spans="3:3">
      <c r="C194" s="24"/>
    </row>
    <row r="195" spans="3:3">
      <c r="C195" s="24"/>
    </row>
    <row r="196" spans="3:3">
      <c r="C196" s="24"/>
    </row>
    <row r="197" spans="3:3">
      <c r="C197" s="24"/>
    </row>
    <row r="198" spans="3:3">
      <c r="C198" s="24"/>
    </row>
    <row r="199" spans="3:3">
      <c r="C199" s="24"/>
    </row>
    <row r="200" spans="3:3">
      <c r="C200" s="24"/>
    </row>
    <row r="201" spans="3:3">
      <c r="C201" s="24"/>
    </row>
    <row r="202" spans="3:3">
      <c r="C202" s="24"/>
    </row>
    <row r="203" spans="3:3">
      <c r="C203" s="24"/>
    </row>
    <row r="204" spans="3:3">
      <c r="C204" s="24"/>
    </row>
    <row r="205" spans="3:3">
      <c r="C205" s="24"/>
    </row>
    <row r="206" spans="3:3">
      <c r="C206" s="24"/>
    </row>
    <row r="207" spans="3:3">
      <c r="C207" s="24"/>
    </row>
    <row r="208" spans="3:3">
      <c r="C208" s="24"/>
    </row>
    <row r="209" spans="3:3">
      <c r="C209" s="24"/>
    </row>
    <row r="210" spans="3:3">
      <c r="C210" s="24"/>
    </row>
    <row r="211" spans="3:3">
      <c r="C211" s="24"/>
    </row>
    <row r="212" spans="3:3">
      <c r="C212" s="24"/>
    </row>
    <row r="213" spans="3:3">
      <c r="C213" s="24"/>
    </row>
    <row r="214" spans="3:3">
      <c r="C214" s="24"/>
    </row>
    <row r="215" spans="3:3">
      <c r="C215" s="24"/>
    </row>
    <row r="216" spans="3:3">
      <c r="C216" s="24"/>
    </row>
    <row r="217" spans="3:3">
      <c r="C217" s="24"/>
    </row>
    <row r="218" spans="3:3">
      <c r="C218" s="24"/>
    </row>
    <row r="219" spans="3:3">
      <c r="C219" s="24"/>
    </row>
    <row r="220" spans="3:3">
      <c r="C220" s="24"/>
    </row>
    <row r="221" spans="3:3">
      <c r="C221" s="24"/>
    </row>
    <row r="222" spans="3:3">
      <c r="C222" s="24"/>
    </row>
    <row r="223" spans="3:3">
      <c r="C223" s="24"/>
    </row>
    <row r="224" spans="3:3">
      <c r="C224" s="24"/>
    </row>
    <row r="225" spans="3:3">
      <c r="C225" s="24"/>
    </row>
    <row r="226" spans="3:3">
      <c r="C226" s="24"/>
    </row>
    <row r="227" spans="3:3">
      <c r="C227" s="24"/>
    </row>
    <row r="228" spans="3:3">
      <c r="C228" s="24"/>
    </row>
    <row r="229" spans="3:3">
      <c r="C229" s="24"/>
    </row>
    <row r="230" spans="3:3">
      <c r="C230" s="24"/>
    </row>
    <row r="231" spans="3:3">
      <c r="C231" s="24"/>
    </row>
    <row r="232" spans="3:3">
      <c r="C232" s="24"/>
    </row>
    <row r="233" spans="3:3">
      <c r="C233" s="24"/>
    </row>
    <row r="234" spans="3:3">
      <c r="C234" s="24"/>
    </row>
    <row r="235" spans="3:3">
      <c r="C235" s="24"/>
    </row>
    <row r="236" spans="3:3">
      <c r="C236" s="24"/>
    </row>
    <row r="237" spans="3:3">
      <c r="C237" s="24"/>
    </row>
    <row r="238" spans="3:3">
      <c r="C238" s="24"/>
    </row>
    <row r="239" spans="3:3">
      <c r="C239" s="24"/>
    </row>
    <row r="240" spans="3:3">
      <c r="C240" s="24"/>
    </row>
    <row r="241" spans="3:3">
      <c r="C241" s="24"/>
    </row>
    <row r="242" spans="3:3">
      <c r="C242" s="24"/>
    </row>
    <row r="243" spans="3:3">
      <c r="C243" s="24"/>
    </row>
    <row r="244" spans="3:3">
      <c r="C244" s="24"/>
    </row>
    <row r="245" spans="3:3">
      <c r="C245" s="24"/>
    </row>
    <row r="246" spans="3:3">
      <c r="C246" s="24"/>
    </row>
    <row r="247" spans="3:3">
      <c r="C247" s="24"/>
    </row>
    <row r="248" spans="3:3">
      <c r="C248" s="24"/>
    </row>
    <row r="249" spans="3:3">
      <c r="C249" s="24"/>
    </row>
    <row r="250" spans="3:3">
      <c r="C250" s="24"/>
    </row>
    <row r="251" spans="3:3">
      <c r="C251" s="24"/>
    </row>
    <row r="252" spans="3:3">
      <c r="C252" s="24"/>
    </row>
    <row r="253" spans="3:3">
      <c r="C253" s="24"/>
    </row>
    <row r="254" spans="3:3">
      <c r="C254" s="24"/>
    </row>
    <row r="255" spans="3:3">
      <c r="C255" s="24"/>
    </row>
    <row r="256" spans="3:3">
      <c r="C256" s="24"/>
    </row>
    <row r="257" spans="3:3">
      <c r="C257" s="24"/>
    </row>
    <row r="258" spans="3:3">
      <c r="C258" s="24"/>
    </row>
    <row r="259" spans="3:3">
      <c r="C259" s="24"/>
    </row>
    <row r="260" spans="3:3">
      <c r="C260" s="24"/>
    </row>
    <row r="261" spans="3:3">
      <c r="C261" s="24"/>
    </row>
    <row r="262" spans="3:3">
      <c r="C262" s="24"/>
    </row>
    <row r="263" spans="3:3">
      <c r="C263" s="24"/>
    </row>
    <row r="264" spans="3:3">
      <c r="C264" s="24"/>
    </row>
    <row r="265" spans="3:3">
      <c r="C265" s="24"/>
    </row>
    <row r="266" spans="3:3">
      <c r="C266" s="24"/>
    </row>
    <row r="267" spans="3:3">
      <c r="C267" s="24"/>
    </row>
    <row r="268" spans="3:3">
      <c r="C268" s="24"/>
    </row>
    <row r="269" spans="3:3">
      <c r="C269" s="24"/>
    </row>
    <row r="270" spans="3:3">
      <c r="C270" s="24"/>
    </row>
    <row r="271" spans="3:3">
      <c r="C271" s="24"/>
    </row>
    <row r="272" spans="3:3">
      <c r="C272" s="24"/>
    </row>
    <row r="273" spans="3:3">
      <c r="C273" s="24"/>
    </row>
    <row r="274" spans="3:3">
      <c r="C274" s="24"/>
    </row>
    <row r="275" spans="3:3">
      <c r="C275" s="24"/>
    </row>
    <row r="276" spans="3:3">
      <c r="C276" s="24"/>
    </row>
    <row r="277" spans="3:3">
      <c r="C277" s="24"/>
    </row>
    <row r="278" spans="3:3">
      <c r="C278" s="24"/>
    </row>
    <row r="279" spans="3:3">
      <c r="C279" s="24"/>
    </row>
    <row r="280" spans="3:3">
      <c r="C280" s="24"/>
    </row>
    <row r="281" spans="3:3">
      <c r="C281" s="24"/>
    </row>
    <row r="282" spans="3:3">
      <c r="C282" s="24"/>
    </row>
    <row r="283" spans="3:3">
      <c r="C283" s="24"/>
    </row>
    <row r="284" spans="3:3">
      <c r="C284" s="24"/>
    </row>
    <row r="285" spans="3:3">
      <c r="C285" s="24"/>
    </row>
    <row r="286" spans="3:3">
      <c r="C286" s="24"/>
    </row>
    <row r="287" spans="3:3">
      <c r="C287" s="24"/>
    </row>
    <row r="288" spans="3:3">
      <c r="C288" s="24"/>
    </row>
    <row r="289" spans="3:3">
      <c r="C289" s="24"/>
    </row>
    <row r="290" spans="3:3">
      <c r="C290" s="24"/>
    </row>
    <row r="291" spans="3:3">
      <c r="C291" s="24"/>
    </row>
    <row r="292" spans="3:3">
      <c r="C292" s="24"/>
    </row>
    <row r="293" spans="3:3">
      <c r="C293" s="24"/>
    </row>
    <row r="294" spans="3:3">
      <c r="C294" s="24"/>
    </row>
    <row r="295" spans="3:3">
      <c r="C295" s="24"/>
    </row>
    <row r="296" spans="3:3">
      <c r="C296" s="24"/>
    </row>
    <row r="297" spans="3:3">
      <c r="C297" s="24"/>
    </row>
    <row r="298" spans="3:3">
      <c r="C298" s="24"/>
    </row>
    <row r="299" spans="3:3">
      <c r="C299" s="24"/>
    </row>
    <row r="300" spans="3:3">
      <c r="C300" s="24"/>
    </row>
    <row r="301" spans="3:3">
      <c r="C301" s="24"/>
    </row>
    <row r="302" spans="3:3">
      <c r="C302" s="24"/>
    </row>
    <row r="303" spans="3:3">
      <c r="C303" s="24"/>
    </row>
    <row r="304" spans="3:3">
      <c r="C304" s="24"/>
    </row>
    <row r="305" spans="3:3">
      <c r="C305" s="24"/>
    </row>
    <row r="306" spans="3:3">
      <c r="C306" s="24"/>
    </row>
    <row r="307" spans="3:3">
      <c r="C307" s="24"/>
    </row>
    <row r="308" spans="3:3">
      <c r="C308" s="24"/>
    </row>
    <row r="309" spans="3:3">
      <c r="C309" s="24"/>
    </row>
    <row r="310" spans="3:3">
      <c r="C310" s="24"/>
    </row>
    <row r="311" spans="3:3">
      <c r="C311" s="24"/>
    </row>
    <row r="312" spans="3:3">
      <c r="C312" s="24"/>
    </row>
    <row r="313" spans="3:3">
      <c r="C313" s="24"/>
    </row>
    <row r="314" spans="3:3">
      <c r="C314" s="24"/>
    </row>
    <row r="315" spans="3:3">
      <c r="C315" s="24"/>
    </row>
    <row r="316" spans="3:3">
      <c r="C316" s="24"/>
    </row>
    <row r="317" spans="3:3">
      <c r="C317" s="24"/>
    </row>
    <row r="318" spans="3:3">
      <c r="C318" s="24"/>
    </row>
    <row r="319" spans="3:3">
      <c r="C319" s="24"/>
    </row>
    <row r="320" spans="3:3">
      <c r="C320" s="24"/>
    </row>
    <row r="321" spans="3:3">
      <c r="C321" s="24"/>
    </row>
    <row r="322" spans="3:3">
      <c r="C322" s="24"/>
    </row>
    <row r="323" spans="3:3">
      <c r="C323" s="24"/>
    </row>
    <row r="324" spans="3:3">
      <c r="C324" s="24"/>
    </row>
    <row r="325" spans="3:3">
      <c r="C325" s="24"/>
    </row>
    <row r="326" spans="3:3">
      <c r="C326" s="24"/>
    </row>
    <row r="327" spans="3:3">
      <c r="C327" s="24"/>
    </row>
    <row r="328" spans="3:3">
      <c r="C328" s="24"/>
    </row>
    <row r="329" spans="3:3">
      <c r="C329" s="24"/>
    </row>
    <row r="330" spans="3:3">
      <c r="C330" s="24"/>
    </row>
    <row r="331" spans="3:3">
      <c r="C331" s="24"/>
    </row>
    <row r="332" spans="3:3">
      <c r="C332" s="24"/>
    </row>
    <row r="333" spans="3:3">
      <c r="C333" s="24"/>
    </row>
    <row r="334" spans="3:3">
      <c r="C334" s="24"/>
    </row>
    <row r="335" spans="3:3">
      <c r="C335" s="24"/>
    </row>
    <row r="336" spans="3:3">
      <c r="C336" s="24"/>
    </row>
    <row r="337" spans="3:3">
      <c r="C337" s="24"/>
    </row>
    <row r="338" spans="3:3">
      <c r="C338" s="24"/>
    </row>
    <row r="339" spans="3:3">
      <c r="C339" s="24"/>
    </row>
    <row r="340" spans="3:3">
      <c r="C340" s="24"/>
    </row>
    <row r="341" spans="3:3">
      <c r="C341" s="24"/>
    </row>
    <row r="342" spans="3:3">
      <c r="C342" s="24"/>
    </row>
    <row r="343" spans="3:3">
      <c r="C343" s="24"/>
    </row>
    <row r="344" spans="3:3">
      <c r="C344" s="24"/>
    </row>
    <row r="345" spans="3:3">
      <c r="C345" s="24"/>
    </row>
    <row r="346" spans="3:3">
      <c r="C346" s="24"/>
    </row>
    <row r="347" spans="3:3">
      <c r="C347" s="24"/>
    </row>
    <row r="348" spans="3:3">
      <c r="C348" s="24"/>
    </row>
    <row r="349" spans="3:3">
      <c r="C349" s="24"/>
    </row>
    <row r="350" spans="3:3">
      <c r="C350" s="24"/>
    </row>
    <row r="351" spans="3:3">
      <c r="C351" s="24"/>
    </row>
    <row r="352" spans="3:3">
      <c r="C352" s="24"/>
    </row>
    <row r="353" spans="3:3">
      <c r="C353" s="24"/>
    </row>
    <row r="354" spans="3:3">
      <c r="C354" s="24"/>
    </row>
    <row r="355" spans="3:3">
      <c r="C355" s="24"/>
    </row>
    <row r="356" spans="3:3">
      <c r="C356" s="24"/>
    </row>
    <row r="357" spans="3:3">
      <c r="C357" s="24"/>
    </row>
    <row r="358" spans="3:3">
      <c r="C358" s="24"/>
    </row>
    <row r="359" spans="3:3">
      <c r="C359" s="24"/>
    </row>
    <row r="360" spans="3:3">
      <c r="C360" s="24"/>
    </row>
    <row r="361" spans="3:3">
      <c r="C361" s="24"/>
    </row>
    <row r="362" spans="3:3">
      <c r="C362" s="24"/>
    </row>
    <row r="363" spans="3:3">
      <c r="C363" s="24"/>
    </row>
    <row r="364" spans="3:3">
      <c r="C364" s="24"/>
    </row>
    <row r="365" spans="3:3">
      <c r="C365" s="24"/>
    </row>
    <row r="366" spans="3:3">
      <c r="C366" s="24"/>
    </row>
    <row r="367" spans="3:3">
      <c r="C367" s="24"/>
    </row>
    <row r="368" spans="3:3">
      <c r="C368" s="24"/>
    </row>
    <row r="369" spans="3:3">
      <c r="C369" s="24"/>
    </row>
    <row r="370" spans="3:3">
      <c r="C370" s="24"/>
    </row>
    <row r="371" spans="3:3">
      <c r="C371" s="24"/>
    </row>
    <row r="372" spans="3:3">
      <c r="C372" s="24"/>
    </row>
    <row r="373" spans="3:3">
      <c r="C373" s="24"/>
    </row>
    <row r="374" spans="3:3">
      <c r="C374" s="24"/>
    </row>
    <row r="375" spans="3:3">
      <c r="C375" s="24"/>
    </row>
    <row r="376" spans="3:3">
      <c r="C376" s="24"/>
    </row>
    <row r="377" spans="3:3">
      <c r="C377" s="24"/>
    </row>
    <row r="378" spans="3:3">
      <c r="C378" s="24"/>
    </row>
    <row r="379" spans="3:3">
      <c r="C379" s="24"/>
    </row>
    <row r="380" spans="3:3">
      <c r="C380" s="24"/>
    </row>
    <row r="381" spans="3:3">
      <c r="C381" s="24"/>
    </row>
    <row r="382" spans="3:3">
      <c r="C382" s="24"/>
    </row>
    <row r="383" spans="3:3">
      <c r="C383" s="24"/>
    </row>
    <row r="384" spans="3:3">
      <c r="C384" s="24"/>
    </row>
    <row r="385" spans="3:3">
      <c r="C385" s="24"/>
    </row>
    <row r="386" spans="3:3">
      <c r="C386" s="24"/>
    </row>
    <row r="387" spans="3:3">
      <c r="C387" s="24"/>
    </row>
    <row r="388" spans="3:3">
      <c r="C388" s="24"/>
    </row>
    <row r="389" spans="3:3">
      <c r="C389" s="24"/>
    </row>
    <row r="390" spans="3:3">
      <c r="C390" s="24"/>
    </row>
    <row r="391" spans="3:3">
      <c r="C391" s="24"/>
    </row>
    <row r="392" spans="3:3">
      <c r="C392" s="24"/>
    </row>
    <row r="393" spans="3:3">
      <c r="C393" s="24"/>
    </row>
    <row r="394" spans="3:3">
      <c r="C394" s="24"/>
    </row>
    <row r="395" spans="3:3">
      <c r="C395" s="24"/>
    </row>
    <row r="396" spans="3:3">
      <c r="C396" s="24"/>
    </row>
    <row r="397" spans="3:3">
      <c r="C397" s="24"/>
    </row>
    <row r="398" spans="3:3">
      <c r="C398" s="24"/>
    </row>
    <row r="399" spans="3:3">
      <c r="C399" s="24"/>
    </row>
    <row r="400" spans="3:3">
      <c r="C400" s="24"/>
    </row>
    <row r="401" spans="3:3">
      <c r="C401" s="24"/>
    </row>
  </sheetData>
  <dataConsolidate/>
  <phoneticPr fontId="13" type="noConversion"/>
  <conditionalFormatting sqref="L9 G10:L10 G1:L8 G9:J9">
    <cfRule type="expression" dxfId="1" priority="2">
      <formula>isblank</formula>
    </cfRule>
  </conditionalFormatting>
  <conditionalFormatting sqref="K13:K14">
    <cfRule type="expression" dxfId="0" priority="1">
      <formula>isblank</formula>
    </cfRule>
  </conditionalFormatting>
  <hyperlinks>
    <hyperlink ref="H24" r:id="rId1" xr:uid="{00000000-0004-0000-0500-000000000000}"/>
    <hyperlink ref="H34:H35" r:id="rId2" display="tanja.durbic@uhn.ca" xr:uid="{00000000-0004-0000-0500-000001000000}"/>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6"/>
  <sheetViews>
    <sheetView topLeftCell="A4" workbookViewId="0">
      <selection activeCell="A11" sqref="A11:C11"/>
    </sheetView>
  </sheetViews>
  <sheetFormatPr defaultColWidth="8.77734375" defaultRowHeight="15.6"/>
  <cols>
    <col min="1" max="1" width="31.44140625" style="1" bestFit="1" customWidth="1"/>
    <col min="2" max="2" width="13.77734375" style="1" bestFit="1" customWidth="1"/>
    <col min="3" max="3" width="30.77734375" style="1" customWidth="1"/>
    <col min="4" max="4" width="17.44140625" style="1" customWidth="1"/>
    <col min="5" max="5" width="51.77734375" style="15" customWidth="1"/>
    <col min="6" max="6" width="41.77734375" style="1" customWidth="1"/>
    <col min="7" max="16384" width="8.77734375" style="1"/>
  </cols>
  <sheetData>
    <row r="1" spans="1:7" s="11" customFormat="1" ht="109.2">
      <c r="A1" s="5" t="s">
        <v>53</v>
      </c>
      <c r="B1" s="5" t="s">
        <v>99</v>
      </c>
      <c r="C1" s="5" t="s">
        <v>54</v>
      </c>
      <c r="D1" s="14" t="s">
        <v>100</v>
      </c>
      <c r="E1" s="14" t="s">
        <v>73</v>
      </c>
      <c r="F1" s="5" t="s">
        <v>74</v>
      </c>
      <c r="G1" s="5"/>
    </row>
    <row r="2" spans="1:7" ht="120" customHeight="1">
      <c r="A2" s="7" t="s">
        <v>29</v>
      </c>
      <c r="B2" s="8" t="s">
        <v>97</v>
      </c>
      <c r="C2" s="13" t="s">
        <v>98</v>
      </c>
      <c r="D2" s="21">
        <f>ROUNDUP(100/11,0)</f>
        <v>10</v>
      </c>
      <c r="E2" s="10" t="s">
        <v>83</v>
      </c>
      <c r="F2" s="7"/>
      <c r="G2" s="7"/>
    </row>
    <row r="3" spans="1:7">
      <c r="A3" s="7" t="s">
        <v>30</v>
      </c>
      <c r="B3" s="8">
        <v>25</v>
      </c>
      <c r="C3" s="8" t="s">
        <v>79</v>
      </c>
      <c r="D3" s="21">
        <f>ROUNDUP(100/25,0)</f>
        <v>4</v>
      </c>
      <c r="E3" s="12" t="s">
        <v>80</v>
      </c>
      <c r="F3" s="7"/>
      <c r="G3" s="7"/>
    </row>
    <row r="4" spans="1:7" ht="62.4">
      <c r="A4" s="7" t="s">
        <v>31</v>
      </c>
      <c r="B4" s="8">
        <v>6</v>
      </c>
      <c r="C4" s="8" t="s">
        <v>56</v>
      </c>
      <c r="D4" s="21">
        <f>ROUNDUP(200/6,0)</f>
        <v>34</v>
      </c>
      <c r="E4" s="12" t="s">
        <v>88</v>
      </c>
      <c r="F4" s="7"/>
      <c r="G4" s="7"/>
    </row>
    <row r="5" spans="1:7" ht="46.8">
      <c r="A5" s="7" t="s">
        <v>32</v>
      </c>
      <c r="B5" s="8">
        <v>26</v>
      </c>
      <c r="C5" s="8" t="s">
        <v>81</v>
      </c>
      <c r="D5" s="21">
        <f>ROUNDUP(100/26,0)</f>
        <v>4</v>
      </c>
      <c r="E5" s="12" t="s">
        <v>89</v>
      </c>
      <c r="F5" s="7"/>
      <c r="G5" s="7"/>
    </row>
    <row r="6" spans="1:7">
      <c r="A6" s="7" t="s">
        <v>46</v>
      </c>
      <c r="B6" s="8">
        <v>46</v>
      </c>
      <c r="C6" s="8" t="s">
        <v>55</v>
      </c>
      <c r="D6" s="21">
        <f>ROUNDUP(100/46,0)</f>
        <v>3</v>
      </c>
      <c r="E6" s="12" t="s">
        <v>90</v>
      </c>
      <c r="F6" s="7"/>
      <c r="G6" s="7"/>
    </row>
    <row r="7" spans="1:7" ht="31.2">
      <c r="A7" s="7" t="s">
        <v>33</v>
      </c>
      <c r="B7" s="8">
        <v>7</v>
      </c>
      <c r="C7" s="8" t="s">
        <v>57</v>
      </c>
      <c r="D7" s="21">
        <f>ROUNDUP(100/7,0)</f>
        <v>15</v>
      </c>
      <c r="E7" s="12" t="s">
        <v>82</v>
      </c>
      <c r="F7" s="7"/>
      <c r="G7" s="7"/>
    </row>
    <row r="8" spans="1:7" ht="31.2">
      <c r="A8" s="7" t="s">
        <v>25</v>
      </c>
      <c r="B8" s="8">
        <v>48</v>
      </c>
      <c r="C8" s="8" t="s">
        <v>57</v>
      </c>
      <c r="D8" s="21">
        <f>ROUNDUP(100/48,0)</f>
        <v>3</v>
      </c>
      <c r="E8" s="12" t="s">
        <v>87</v>
      </c>
      <c r="F8" s="7"/>
      <c r="G8" s="7"/>
    </row>
    <row r="9" spans="1:7" ht="46.8">
      <c r="A9" s="7" t="s">
        <v>23</v>
      </c>
      <c r="B9" s="8">
        <v>24</v>
      </c>
      <c r="C9" s="13" t="s">
        <v>84</v>
      </c>
      <c r="D9" s="21">
        <f>ROUNDUP(150/24,0)</f>
        <v>7</v>
      </c>
      <c r="E9" s="12" t="s">
        <v>85</v>
      </c>
      <c r="F9" s="7"/>
      <c r="G9" s="7"/>
    </row>
    <row r="10" spans="1:7" ht="46.8">
      <c r="A10" s="7" t="s">
        <v>24</v>
      </c>
      <c r="B10" s="8">
        <v>24</v>
      </c>
      <c r="C10" s="13" t="s">
        <v>84</v>
      </c>
      <c r="D10" s="21">
        <f>ROUNDUP(150/24,0)</f>
        <v>7</v>
      </c>
      <c r="E10" s="12" t="s">
        <v>86</v>
      </c>
      <c r="F10" s="7"/>
      <c r="G10" s="7"/>
    </row>
    <row r="11" spans="1:7" ht="87.75" customHeight="1">
      <c r="A11" s="7" t="s">
        <v>72</v>
      </c>
      <c r="B11" s="8" t="s">
        <v>108</v>
      </c>
      <c r="C11" s="13" t="s">
        <v>107</v>
      </c>
      <c r="D11" s="21"/>
      <c r="E11" s="16" t="s">
        <v>77</v>
      </c>
      <c r="F11" s="9" t="s">
        <v>75</v>
      </c>
      <c r="G11" s="7"/>
    </row>
    <row r="12" spans="1:7" ht="31.2">
      <c r="A12" s="6" t="s">
        <v>40</v>
      </c>
      <c r="B12" s="19" t="s">
        <v>92</v>
      </c>
      <c r="C12" s="17" t="s">
        <v>91</v>
      </c>
      <c r="D12" s="17"/>
      <c r="E12" s="18" t="s">
        <v>78</v>
      </c>
      <c r="F12" s="6"/>
      <c r="G12" s="7"/>
    </row>
    <row r="13" spans="1:7">
      <c r="A13" s="6" t="s">
        <v>41</v>
      </c>
      <c r="B13" s="19" t="s">
        <v>94</v>
      </c>
      <c r="C13" s="19" t="s">
        <v>93</v>
      </c>
      <c r="D13" s="19"/>
      <c r="E13" s="20"/>
      <c r="F13" s="6"/>
      <c r="G13" s="7"/>
    </row>
    <row r="14" spans="1:7">
      <c r="A14" s="6" t="s">
        <v>51</v>
      </c>
      <c r="B14" s="19" t="s">
        <v>94</v>
      </c>
      <c r="C14" s="19" t="s">
        <v>93</v>
      </c>
      <c r="D14" s="19"/>
      <c r="E14" s="20"/>
      <c r="F14" s="6"/>
      <c r="G14" s="7"/>
    </row>
    <row r="15" spans="1:7">
      <c r="A15" s="6" t="s">
        <v>76</v>
      </c>
      <c r="B15" s="19" t="s">
        <v>92</v>
      </c>
      <c r="C15" s="19" t="s">
        <v>109</v>
      </c>
      <c r="D15" s="19"/>
      <c r="E15" s="20"/>
      <c r="F15" s="6"/>
      <c r="G15" s="7"/>
    </row>
    <row r="16" spans="1:7">
      <c r="A16" s="6" t="s">
        <v>52</v>
      </c>
      <c r="B16" s="19" t="s">
        <v>92</v>
      </c>
      <c r="C16" s="19" t="s">
        <v>110</v>
      </c>
      <c r="D16" s="19"/>
      <c r="E16" s="20"/>
      <c r="F16" s="6"/>
      <c r="G16" s="7"/>
    </row>
  </sheetData>
  <hyperlinks>
    <hyperlink ref="F11" r:id="rId1" xr:uid="{00000000-0004-0000-0600-000000000000}"/>
  </hyperlinks>
  <pageMargins left="0.7" right="0.7" top="0.75" bottom="0.75" header="0.3" footer="0.3"/>
  <pageSetup scale="66" orientation="landscape" r:id="rId2"/>
  <ignoredErrors>
    <ignoredError sqref="D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36bb568-112f-4365-825e-eccb018b54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068981C54C104490023C102E55FA5E" ma:contentTypeVersion="13" ma:contentTypeDescription="Create a new document." ma:contentTypeScope="" ma:versionID="9d29a8ef2880fbc529fce13ef9207a67">
  <xsd:schema xmlns:xsd="http://www.w3.org/2001/XMLSchema" xmlns:xs="http://www.w3.org/2001/XMLSchema" xmlns:p="http://schemas.microsoft.com/office/2006/metadata/properties" xmlns:ns3="fd8ababe-5010-4e5b-866e-128fa1bea12e" xmlns:ns4="236bb568-112f-4365-825e-eccb018b54b4" targetNamespace="http://schemas.microsoft.com/office/2006/metadata/properties" ma:root="true" ma:fieldsID="3a12344b3451421b53cace71fff626e3" ns3:_="" ns4:_="">
    <xsd:import namespace="fd8ababe-5010-4e5b-866e-128fa1bea12e"/>
    <xsd:import namespace="236bb568-112f-4365-825e-eccb018b54b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8ababe-5010-4e5b-866e-128fa1bea12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6bb568-112f-4365-825e-eccb018b54b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BC27C8-16B4-4821-B263-C49DF83F011D}">
  <ds:schemaRefs>
    <ds:schemaRef ds:uri="http://purl.org/dc/dcmitype/"/>
    <ds:schemaRef ds:uri="fd8ababe-5010-4e5b-866e-128fa1bea12e"/>
    <ds:schemaRef ds:uri="http://purl.org/dc/terms/"/>
    <ds:schemaRef ds:uri="http://schemas.microsoft.com/office/2006/metadata/properties"/>
    <ds:schemaRef ds:uri="236bb568-112f-4365-825e-eccb018b54b4"/>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7B565A8-F835-4281-8556-3DEE2E6D9BF4}">
  <ds:schemaRefs>
    <ds:schemaRef ds:uri="http://schemas.microsoft.com/sharepoint/v3/contenttype/forms"/>
  </ds:schemaRefs>
</ds:datastoreItem>
</file>

<file path=customXml/itemProps3.xml><?xml version="1.0" encoding="utf-8"?>
<ds:datastoreItem xmlns:ds="http://schemas.openxmlformats.org/officeDocument/2006/customXml" ds:itemID="{10860C70-7373-4DDC-95CF-959ED620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8ababe-5010-4e5b-866e-128fa1bea12e"/>
    <ds:schemaRef ds:uri="236bb568-112f-4365-825e-eccb018b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Assay Input Requirements</vt:lpstr>
      <vt:lpstr>Terminology</vt:lpstr>
      <vt:lpstr>Bulk RNA SSF</vt:lpstr>
      <vt:lpstr>coverage calc</vt:lpstr>
      <vt:lpstr>GenomicsList</vt:lpstr>
      <vt:lpstr>Assay min amounts</vt:lpstr>
      <vt:lpstr>'Assay min amounts'!Print_Area</vt:lpstr>
      <vt:lpstr>Sample_Source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Nicholas Khuu</dc:creator>
  <cp:keywords/>
  <dc:description/>
  <cp:lastModifiedBy>Law, Jennifer</cp:lastModifiedBy>
  <cp:revision/>
  <cp:lastPrinted>2024-01-09T16:51:35Z</cp:lastPrinted>
  <dcterms:created xsi:type="dcterms:W3CDTF">2016-06-20T18:01:10Z</dcterms:created>
  <dcterms:modified xsi:type="dcterms:W3CDTF">2024-02-06T19:20:01Z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0x0101001B068981C54C104490023C102E55FA5E</vt:lpwstr>
  </property>
</Properties>
</file>